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Width="27945" windowHeight="12255"/>
  </bookViews>
  <sheets>
    <sheet name="源数据" sheetId="1" r:id="rId1"/>
    <sheet name="开发" sheetId="2" r:id="rId2"/>
    <sheet name="追踪" sheetId="3" r:id="rId3"/>
    <sheet name="待定" sheetId="4" r:id="rId4"/>
    <sheet name="不开发" sheetId="5" r:id="rId5"/>
  </sheets>
  <definedNames>
    <definedName name="_xlnm._FilterDatabase" localSheetId="0" hidden="1">源数据!$A$1:$R$100</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395" name="ID_B2FF987C80A3415DBF38CAC1DD3AC491" descr="Picture"/>
        <xdr:cNvPicPr/>
      </xdr:nvPicPr>
      <xdr:blipFill>
        <a:blip r:embed="rId1" cstate="print"/>
        <a:stretch>
          <a:fillRect/>
        </a:stretch>
      </xdr:blipFill>
      <xdr:spPr>
        <a:xfrm>
          <a:off x="17449800" y="186861450"/>
          <a:ext cx="3333750" cy="1895475"/>
        </a:xfrm>
        <a:prstGeom prst="rect">
          <a:avLst/>
        </a:prstGeom>
      </xdr:spPr>
    </xdr:pic>
  </etc:cellImage>
  <etc:cellImage>
    <xdr:pic>
      <xdr:nvPicPr>
        <xdr:cNvPr id="391" name="ID_55963343AA3E4F48B64A3557730F6087" descr="Picture"/>
        <xdr:cNvPicPr/>
      </xdr:nvPicPr>
      <xdr:blipFill>
        <a:blip r:embed="rId2" cstate="print"/>
        <a:stretch>
          <a:fillRect/>
        </a:stretch>
      </xdr:blipFill>
      <xdr:spPr>
        <a:xfrm>
          <a:off x="17449800" y="184956450"/>
          <a:ext cx="3333750" cy="1895475"/>
        </a:xfrm>
        <a:prstGeom prst="rect">
          <a:avLst/>
        </a:prstGeom>
      </xdr:spPr>
    </xdr:pic>
  </etc:cellImage>
  <etc:cellImage>
    <xdr:pic>
      <xdr:nvPicPr>
        <xdr:cNvPr id="387" name="ID_6A9C7599588D49FB8C015F675282C51F" descr="Picture"/>
        <xdr:cNvPicPr/>
      </xdr:nvPicPr>
      <xdr:blipFill>
        <a:blip r:embed="rId3" cstate="print"/>
        <a:stretch>
          <a:fillRect/>
        </a:stretch>
      </xdr:blipFill>
      <xdr:spPr>
        <a:xfrm>
          <a:off x="17449800" y="183051450"/>
          <a:ext cx="3333750" cy="1895475"/>
        </a:xfrm>
        <a:prstGeom prst="rect">
          <a:avLst/>
        </a:prstGeom>
      </xdr:spPr>
    </xdr:pic>
  </etc:cellImage>
  <etc:cellImage>
    <xdr:pic>
      <xdr:nvPicPr>
        <xdr:cNvPr id="383" name="ID_63743BD6D5C042E9B6457DD76A6FB4C6" descr="Picture"/>
        <xdr:cNvPicPr/>
      </xdr:nvPicPr>
      <xdr:blipFill>
        <a:blip r:embed="rId4" cstate="print"/>
        <a:stretch>
          <a:fillRect/>
        </a:stretch>
      </xdr:blipFill>
      <xdr:spPr>
        <a:xfrm>
          <a:off x="17449800" y="181146450"/>
          <a:ext cx="3333750" cy="1895475"/>
        </a:xfrm>
        <a:prstGeom prst="rect">
          <a:avLst/>
        </a:prstGeom>
      </xdr:spPr>
    </xdr:pic>
  </etc:cellImage>
  <etc:cellImage>
    <xdr:pic>
      <xdr:nvPicPr>
        <xdr:cNvPr id="379" name="ID_56529C77226F4189BA0A52AA541E4DE5" descr="Picture"/>
        <xdr:cNvPicPr/>
      </xdr:nvPicPr>
      <xdr:blipFill>
        <a:blip r:embed="rId5" cstate="print"/>
        <a:stretch>
          <a:fillRect/>
        </a:stretch>
      </xdr:blipFill>
      <xdr:spPr>
        <a:xfrm>
          <a:off x="17449800" y="179241450"/>
          <a:ext cx="3333750" cy="1895475"/>
        </a:xfrm>
        <a:prstGeom prst="rect">
          <a:avLst/>
        </a:prstGeom>
      </xdr:spPr>
    </xdr:pic>
  </etc:cellImage>
  <etc:cellImage>
    <xdr:pic>
      <xdr:nvPicPr>
        <xdr:cNvPr id="375" name="ID_E1F9EE12F8214CB2AB00E1EF2EA65A26" descr="Picture"/>
        <xdr:cNvPicPr/>
      </xdr:nvPicPr>
      <xdr:blipFill>
        <a:blip r:embed="rId6" cstate="print"/>
        <a:stretch>
          <a:fillRect/>
        </a:stretch>
      </xdr:blipFill>
      <xdr:spPr>
        <a:xfrm>
          <a:off x="17449800" y="177336450"/>
          <a:ext cx="3333750" cy="1895475"/>
        </a:xfrm>
        <a:prstGeom prst="rect">
          <a:avLst/>
        </a:prstGeom>
      </xdr:spPr>
    </xdr:pic>
  </etc:cellImage>
  <etc:cellImage>
    <xdr:pic>
      <xdr:nvPicPr>
        <xdr:cNvPr id="371" name="ID_C99D54705C0C4950AFB095D52C3CE37C" descr="Picture"/>
        <xdr:cNvPicPr/>
      </xdr:nvPicPr>
      <xdr:blipFill>
        <a:blip r:embed="rId7" cstate="print"/>
        <a:stretch>
          <a:fillRect/>
        </a:stretch>
      </xdr:blipFill>
      <xdr:spPr>
        <a:xfrm>
          <a:off x="17449800" y="175431450"/>
          <a:ext cx="3333750" cy="1895475"/>
        </a:xfrm>
        <a:prstGeom prst="rect">
          <a:avLst/>
        </a:prstGeom>
      </xdr:spPr>
    </xdr:pic>
  </etc:cellImage>
  <etc:cellImage>
    <xdr:pic>
      <xdr:nvPicPr>
        <xdr:cNvPr id="367" name="ID_725E678298B74081807A598045BAAF8F" descr="Picture"/>
        <xdr:cNvPicPr/>
      </xdr:nvPicPr>
      <xdr:blipFill>
        <a:blip r:embed="rId8" cstate="print"/>
        <a:stretch>
          <a:fillRect/>
        </a:stretch>
      </xdr:blipFill>
      <xdr:spPr>
        <a:xfrm>
          <a:off x="17449800" y="173526450"/>
          <a:ext cx="3333750" cy="1895475"/>
        </a:xfrm>
        <a:prstGeom prst="rect">
          <a:avLst/>
        </a:prstGeom>
      </xdr:spPr>
    </xdr:pic>
  </etc:cellImage>
  <etc:cellImage>
    <xdr:pic>
      <xdr:nvPicPr>
        <xdr:cNvPr id="363" name="ID_E4F91CB5DF5540B5B99BE13FC1D9BE8C" descr="Picture"/>
        <xdr:cNvPicPr/>
      </xdr:nvPicPr>
      <xdr:blipFill>
        <a:blip r:embed="rId9" cstate="print"/>
        <a:stretch>
          <a:fillRect/>
        </a:stretch>
      </xdr:blipFill>
      <xdr:spPr>
        <a:xfrm>
          <a:off x="17449800" y="171621450"/>
          <a:ext cx="3333750" cy="1895475"/>
        </a:xfrm>
        <a:prstGeom prst="rect">
          <a:avLst/>
        </a:prstGeom>
      </xdr:spPr>
    </xdr:pic>
  </etc:cellImage>
  <etc:cellImage>
    <xdr:pic>
      <xdr:nvPicPr>
        <xdr:cNvPr id="359" name="ID_5FEA3D9938F74C22B49DCF5B9338198E" descr="Picture"/>
        <xdr:cNvPicPr/>
      </xdr:nvPicPr>
      <xdr:blipFill>
        <a:blip r:embed="rId10" cstate="print"/>
        <a:stretch>
          <a:fillRect/>
        </a:stretch>
      </xdr:blipFill>
      <xdr:spPr>
        <a:xfrm>
          <a:off x="17449800" y="169716450"/>
          <a:ext cx="3333750" cy="1895475"/>
        </a:xfrm>
        <a:prstGeom prst="rect">
          <a:avLst/>
        </a:prstGeom>
      </xdr:spPr>
    </xdr:pic>
  </etc:cellImage>
  <etc:cellImage>
    <xdr:pic>
      <xdr:nvPicPr>
        <xdr:cNvPr id="355" name="ID_A32F7371179243AD918915A39C3B0F04" descr="Picture"/>
        <xdr:cNvPicPr/>
      </xdr:nvPicPr>
      <xdr:blipFill>
        <a:blip r:embed="rId11" cstate="print"/>
        <a:stretch>
          <a:fillRect/>
        </a:stretch>
      </xdr:blipFill>
      <xdr:spPr>
        <a:xfrm>
          <a:off x="17449800" y="167811450"/>
          <a:ext cx="3333750" cy="1895475"/>
        </a:xfrm>
        <a:prstGeom prst="rect">
          <a:avLst/>
        </a:prstGeom>
      </xdr:spPr>
    </xdr:pic>
  </etc:cellImage>
  <etc:cellImage>
    <xdr:pic>
      <xdr:nvPicPr>
        <xdr:cNvPr id="351" name="ID_1B4CAD1373D04562B5FB0FA6E958BE64" descr="Picture"/>
        <xdr:cNvPicPr/>
      </xdr:nvPicPr>
      <xdr:blipFill>
        <a:blip r:embed="rId12" cstate="print"/>
        <a:stretch>
          <a:fillRect/>
        </a:stretch>
      </xdr:blipFill>
      <xdr:spPr>
        <a:xfrm>
          <a:off x="17449800" y="165906450"/>
          <a:ext cx="3333750" cy="1895475"/>
        </a:xfrm>
        <a:prstGeom prst="rect">
          <a:avLst/>
        </a:prstGeom>
      </xdr:spPr>
    </xdr:pic>
  </etc:cellImage>
  <etc:cellImage>
    <xdr:pic>
      <xdr:nvPicPr>
        <xdr:cNvPr id="347" name="ID_D8A6868E63E24E5AAEEF07BE0C33DF32" descr="Picture"/>
        <xdr:cNvPicPr/>
      </xdr:nvPicPr>
      <xdr:blipFill>
        <a:blip r:embed="rId13" cstate="print"/>
        <a:stretch>
          <a:fillRect/>
        </a:stretch>
      </xdr:blipFill>
      <xdr:spPr>
        <a:xfrm>
          <a:off x="17449800" y="164001450"/>
          <a:ext cx="3333750" cy="1895475"/>
        </a:xfrm>
        <a:prstGeom prst="rect">
          <a:avLst/>
        </a:prstGeom>
      </xdr:spPr>
    </xdr:pic>
  </etc:cellImage>
  <etc:cellImage>
    <xdr:pic>
      <xdr:nvPicPr>
        <xdr:cNvPr id="343" name="ID_7BC4597F99C54958B3AE349385C9D18E" descr="Picture"/>
        <xdr:cNvPicPr/>
      </xdr:nvPicPr>
      <xdr:blipFill>
        <a:blip r:embed="rId14" cstate="print"/>
        <a:stretch>
          <a:fillRect/>
        </a:stretch>
      </xdr:blipFill>
      <xdr:spPr>
        <a:xfrm>
          <a:off x="17449800" y="162096450"/>
          <a:ext cx="3333750" cy="1895475"/>
        </a:xfrm>
        <a:prstGeom prst="rect">
          <a:avLst/>
        </a:prstGeom>
      </xdr:spPr>
    </xdr:pic>
  </etc:cellImage>
  <etc:cellImage>
    <xdr:pic>
      <xdr:nvPicPr>
        <xdr:cNvPr id="339" name="ID_89B92982A9224FB39DB2D50C9C0D121C" descr="Picture"/>
        <xdr:cNvPicPr/>
      </xdr:nvPicPr>
      <xdr:blipFill>
        <a:blip r:embed="rId15" cstate="print"/>
        <a:stretch>
          <a:fillRect/>
        </a:stretch>
      </xdr:blipFill>
      <xdr:spPr>
        <a:xfrm>
          <a:off x="17449800" y="160191450"/>
          <a:ext cx="3333750" cy="1895475"/>
        </a:xfrm>
        <a:prstGeom prst="rect">
          <a:avLst/>
        </a:prstGeom>
      </xdr:spPr>
    </xdr:pic>
  </etc:cellImage>
  <etc:cellImage>
    <xdr:pic>
      <xdr:nvPicPr>
        <xdr:cNvPr id="335" name="ID_F2A5C1D5545549DA9471C61411D8FBA1" descr="Picture"/>
        <xdr:cNvPicPr/>
      </xdr:nvPicPr>
      <xdr:blipFill>
        <a:blip r:embed="rId16" cstate="print"/>
        <a:stretch>
          <a:fillRect/>
        </a:stretch>
      </xdr:blipFill>
      <xdr:spPr>
        <a:xfrm>
          <a:off x="17449800" y="158286450"/>
          <a:ext cx="3333750" cy="1895475"/>
        </a:xfrm>
        <a:prstGeom prst="rect">
          <a:avLst/>
        </a:prstGeom>
      </xdr:spPr>
    </xdr:pic>
  </etc:cellImage>
  <etc:cellImage>
    <xdr:pic>
      <xdr:nvPicPr>
        <xdr:cNvPr id="331" name="ID_E8FBC441C0584324BAB5DBF2C8668D7D" descr="Picture"/>
        <xdr:cNvPicPr/>
      </xdr:nvPicPr>
      <xdr:blipFill>
        <a:blip r:embed="rId17" cstate="print"/>
        <a:stretch>
          <a:fillRect/>
        </a:stretch>
      </xdr:blipFill>
      <xdr:spPr>
        <a:xfrm>
          <a:off x="17449800" y="156381450"/>
          <a:ext cx="3333750" cy="1895475"/>
        </a:xfrm>
        <a:prstGeom prst="rect">
          <a:avLst/>
        </a:prstGeom>
      </xdr:spPr>
    </xdr:pic>
  </etc:cellImage>
  <etc:cellImage>
    <xdr:pic>
      <xdr:nvPicPr>
        <xdr:cNvPr id="327" name="ID_B60B1495D4EF46B6A9A8C28A83813014" descr="Picture"/>
        <xdr:cNvPicPr/>
      </xdr:nvPicPr>
      <xdr:blipFill>
        <a:blip r:embed="rId18" cstate="print"/>
        <a:stretch>
          <a:fillRect/>
        </a:stretch>
      </xdr:blipFill>
      <xdr:spPr>
        <a:xfrm>
          <a:off x="17449800" y="154476450"/>
          <a:ext cx="3333750" cy="1895475"/>
        </a:xfrm>
        <a:prstGeom prst="rect">
          <a:avLst/>
        </a:prstGeom>
      </xdr:spPr>
    </xdr:pic>
  </etc:cellImage>
  <etc:cellImage>
    <xdr:pic>
      <xdr:nvPicPr>
        <xdr:cNvPr id="323" name="ID_0AED9E404380450688C91DD93872BC0C" descr="Picture"/>
        <xdr:cNvPicPr/>
      </xdr:nvPicPr>
      <xdr:blipFill>
        <a:blip r:embed="rId19" cstate="print"/>
        <a:stretch>
          <a:fillRect/>
        </a:stretch>
      </xdr:blipFill>
      <xdr:spPr>
        <a:xfrm>
          <a:off x="17449800" y="152571450"/>
          <a:ext cx="3333750" cy="1895475"/>
        </a:xfrm>
        <a:prstGeom prst="rect">
          <a:avLst/>
        </a:prstGeom>
      </xdr:spPr>
    </xdr:pic>
  </etc:cellImage>
  <etc:cellImage>
    <xdr:pic>
      <xdr:nvPicPr>
        <xdr:cNvPr id="319" name="ID_FAD56A14E36C44819E2A6EBACADA88FA" descr="Picture"/>
        <xdr:cNvPicPr/>
      </xdr:nvPicPr>
      <xdr:blipFill>
        <a:blip r:embed="rId20" cstate="print"/>
        <a:stretch>
          <a:fillRect/>
        </a:stretch>
      </xdr:blipFill>
      <xdr:spPr>
        <a:xfrm>
          <a:off x="17449800" y="150666450"/>
          <a:ext cx="3333750" cy="1895475"/>
        </a:xfrm>
        <a:prstGeom prst="rect">
          <a:avLst/>
        </a:prstGeom>
      </xdr:spPr>
    </xdr:pic>
  </etc:cellImage>
  <etc:cellImage>
    <xdr:pic>
      <xdr:nvPicPr>
        <xdr:cNvPr id="315" name="ID_50976BAC0E374EEE8DB0249114A6BDE7" descr="Picture"/>
        <xdr:cNvPicPr/>
      </xdr:nvPicPr>
      <xdr:blipFill>
        <a:blip r:embed="rId21" cstate="print"/>
        <a:stretch>
          <a:fillRect/>
        </a:stretch>
      </xdr:blipFill>
      <xdr:spPr>
        <a:xfrm>
          <a:off x="17449800" y="148761450"/>
          <a:ext cx="3333750" cy="1895475"/>
        </a:xfrm>
        <a:prstGeom prst="rect">
          <a:avLst/>
        </a:prstGeom>
      </xdr:spPr>
    </xdr:pic>
  </etc:cellImage>
  <etc:cellImage>
    <xdr:pic>
      <xdr:nvPicPr>
        <xdr:cNvPr id="311" name="ID_E56E9ABD99BE46C9BB488C70632374AF" descr="Picture"/>
        <xdr:cNvPicPr/>
      </xdr:nvPicPr>
      <xdr:blipFill>
        <a:blip r:embed="rId22" cstate="print"/>
        <a:stretch>
          <a:fillRect/>
        </a:stretch>
      </xdr:blipFill>
      <xdr:spPr>
        <a:xfrm>
          <a:off x="17449800" y="146856450"/>
          <a:ext cx="3333750" cy="1895475"/>
        </a:xfrm>
        <a:prstGeom prst="rect">
          <a:avLst/>
        </a:prstGeom>
      </xdr:spPr>
    </xdr:pic>
  </etc:cellImage>
  <etc:cellImage>
    <xdr:pic>
      <xdr:nvPicPr>
        <xdr:cNvPr id="307" name="ID_96505EBC2B434B69953CABE86479876D" descr="Picture"/>
        <xdr:cNvPicPr/>
      </xdr:nvPicPr>
      <xdr:blipFill>
        <a:blip r:embed="rId23" cstate="print"/>
        <a:stretch>
          <a:fillRect/>
        </a:stretch>
      </xdr:blipFill>
      <xdr:spPr>
        <a:xfrm>
          <a:off x="17449800" y="144951450"/>
          <a:ext cx="3333750" cy="1895475"/>
        </a:xfrm>
        <a:prstGeom prst="rect">
          <a:avLst/>
        </a:prstGeom>
      </xdr:spPr>
    </xdr:pic>
  </etc:cellImage>
  <etc:cellImage>
    <xdr:pic>
      <xdr:nvPicPr>
        <xdr:cNvPr id="303" name="ID_2D235B0D1C634FB7BC51B0558AA0E022" descr="Picture"/>
        <xdr:cNvPicPr/>
      </xdr:nvPicPr>
      <xdr:blipFill>
        <a:blip r:embed="rId24" cstate="print"/>
        <a:stretch>
          <a:fillRect/>
        </a:stretch>
      </xdr:blipFill>
      <xdr:spPr>
        <a:xfrm>
          <a:off x="17449800" y="143046450"/>
          <a:ext cx="3333750" cy="1895475"/>
        </a:xfrm>
        <a:prstGeom prst="rect">
          <a:avLst/>
        </a:prstGeom>
      </xdr:spPr>
    </xdr:pic>
  </etc:cellImage>
  <etc:cellImage>
    <xdr:pic>
      <xdr:nvPicPr>
        <xdr:cNvPr id="299" name="ID_CAF9D3B926394ADE984BA2FBE65CAE4B" descr="Picture"/>
        <xdr:cNvPicPr/>
      </xdr:nvPicPr>
      <xdr:blipFill>
        <a:blip r:embed="rId25" cstate="print"/>
        <a:stretch>
          <a:fillRect/>
        </a:stretch>
      </xdr:blipFill>
      <xdr:spPr>
        <a:xfrm>
          <a:off x="17449800" y="141141450"/>
          <a:ext cx="3333750" cy="1895475"/>
        </a:xfrm>
        <a:prstGeom prst="rect">
          <a:avLst/>
        </a:prstGeom>
      </xdr:spPr>
    </xdr:pic>
  </etc:cellImage>
  <etc:cellImage>
    <xdr:pic>
      <xdr:nvPicPr>
        <xdr:cNvPr id="295" name="ID_3837AB27D211484ABA91C65C99978050" descr="Picture"/>
        <xdr:cNvPicPr/>
      </xdr:nvPicPr>
      <xdr:blipFill>
        <a:blip r:embed="rId26" cstate="print"/>
        <a:stretch>
          <a:fillRect/>
        </a:stretch>
      </xdr:blipFill>
      <xdr:spPr>
        <a:xfrm>
          <a:off x="17449800" y="139236450"/>
          <a:ext cx="3333750" cy="1895475"/>
        </a:xfrm>
        <a:prstGeom prst="rect">
          <a:avLst/>
        </a:prstGeom>
      </xdr:spPr>
    </xdr:pic>
  </etc:cellImage>
  <etc:cellImage>
    <xdr:pic>
      <xdr:nvPicPr>
        <xdr:cNvPr id="291" name="ID_610E9CF564704114A80A90128F425B40" descr="Picture"/>
        <xdr:cNvPicPr/>
      </xdr:nvPicPr>
      <xdr:blipFill>
        <a:blip r:embed="rId27" cstate="print"/>
        <a:stretch>
          <a:fillRect/>
        </a:stretch>
      </xdr:blipFill>
      <xdr:spPr>
        <a:xfrm>
          <a:off x="17449800" y="137331450"/>
          <a:ext cx="3333750" cy="1895475"/>
        </a:xfrm>
        <a:prstGeom prst="rect">
          <a:avLst/>
        </a:prstGeom>
      </xdr:spPr>
    </xdr:pic>
  </etc:cellImage>
  <etc:cellImage>
    <xdr:pic>
      <xdr:nvPicPr>
        <xdr:cNvPr id="287" name="ID_C98909CDB0A14A028837ACC424D264A3" descr="Picture"/>
        <xdr:cNvPicPr/>
      </xdr:nvPicPr>
      <xdr:blipFill>
        <a:blip r:embed="rId28" cstate="print"/>
        <a:stretch>
          <a:fillRect/>
        </a:stretch>
      </xdr:blipFill>
      <xdr:spPr>
        <a:xfrm>
          <a:off x="17449800" y="135426450"/>
          <a:ext cx="3333750" cy="1895475"/>
        </a:xfrm>
        <a:prstGeom prst="rect">
          <a:avLst/>
        </a:prstGeom>
      </xdr:spPr>
    </xdr:pic>
  </etc:cellImage>
  <etc:cellImage>
    <xdr:pic>
      <xdr:nvPicPr>
        <xdr:cNvPr id="283" name="ID_A0333BDF49004814AF2A966485D73842" descr="Picture"/>
        <xdr:cNvPicPr/>
      </xdr:nvPicPr>
      <xdr:blipFill>
        <a:blip r:embed="rId29" cstate="print"/>
        <a:stretch>
          <a:fillRect/>
        </a:stretch>
      </xdr:blipFill>
      <xdr:spPr>
        <a:xfrm>
          <a:off x="17449800" y="133521450"/>
          <a:ext cx="3333750" cy="1895475"/>
        </a:xfrm>
        <a:prstGeom prst="rect">
          <a:avLst/>
        </a:prstGeom>
      </xdr:spPr>
    </xdr:pic>
  </etc:cellImage>
  <etc:cellImage>
    <xdr:pic>
      <xdr:nvPicPr>
        <xdr:cNvPr id="279" name="ID_C53CBA76AEFA498E9FCE757323AE7313" descr="Picture"/>
        <xdr:cNvPicPr/>
      </xdr:nvPicPr>
      <xdr:blipFill>
        <a:blip r:embed="rId30" cstate="print"/>
        <a:stretch>
          <a:fillRect/>
        </a:stretch>
      </xdr:blipFill>
      <xdr:spPr>
        <a:xfrm>
          <a:off x="17449800" y="131616450"/>
          <a:ext cx="3333750" cy="1895475"/>
        </a:xfrm>
        <a:prstGeom prst="rect">
          <a:avLst/>
        </a:prstGeom>
      </xdr:spPr>
    </xdr:pic>
  </etc:cellImage>
  <etc:cellImage>
    <xdr:pic>
      <xdr:nvPicPr>
        <xdr:cNvPr id="275" name="ID_285AED41DD2D447A8727283635B78292" descr="Picture"/>
        <xdr:cNvPicPr/>
      </xdr:nvPicPr>
      <xdr:blipFill>
        <a:blip r:embed="rId31" cstate="print"/>
        <a:stretch>
          <a:fillRect/>
        </a:stretch>
      </xdr:blipFill>
      <xdr:spPr>
        <a:xfrm>
          <a:off x="17449800" y="129711450"/>
          <a:ext cx="3333750" cy="1895475"/>
        </a:xfrm>
        <a:prstGeom prst="rect">
          <a:avLst/>
        </a:prstGeom>
      </xdr:spPr>
    </xdr:pic>
  </etc:cellImage>
  <etc:cellImage>
    <xdr:pic>
      <xdr:nvPicPr>
        <xdr:cNvPr id="271" name="ID_C93BB6D6AAF44E319388D73EA9353A35" descr="Picture"/>
        <xdr:cNvPicPr/>
      </xdr:nvPicPr>
      <xdr:blipFill>
        <a:blip r:embed="rId32" cstate="print"/>
        <a:stretch>
          <a:fillRect/>
        </a:stretch>
      </xdr:blipFill>
      <xdr:spPr>
        <a:xfrm>
          <a:off x="17449800" y="127806450"/>
          <a:ext cx="3333750" cy="1895475"/>
        </a:xfrm>
        <a:prstGeom prst="rect">
          <a:avLst/>
        </a:prstGeom>
      </xdr:spPr>
    </xdr:pic>
  </etc:cellImage>
  <etc:cellImage>
    <xdr:pic>
      <xdr:nvPicPr>
        <xdr:cNvPr id="267" name="ID_05A50A7B6F7A4BE69AAB52B7D5FF8E62" descr="Picture"/>
        <xdr:cNvPicPr/>
      </xdr:nvPicPr>
      <xdr:blipFill>
        <a:blip r:embed="rId33" cstate="print"/>
        <a:stretch>
          <a:fillRect/>
        </a:stretch>
      </xdr:blipFill>
      <xdr:spPr>
        <a:xfrm>
          <a:off x="17449800" y="125901450"/>
          <a:ext cx="3333750" cy="1895475"/>
        </a:xfrm>
        <a:prstGeom prst="rect">
          <a:avLst/>
        </a:prstGeom>
      </xdr:spPr>
    </xdr:pic>
  </etc:cellImage>
  <etc:cellImage>
    <xdr:pic>
      <xdr:nvPicPr>
        <xdr:cNvPr id="263" name="ID_32FAB338BD684BC39D56BD44D7CAD7BA" descr="Picture"/>
        <xdr:cNvPicPr/>
      </xdr:nvPicPr>
      <xdr:blipFill>
        <a:blip r:embed="rId34" cstate="print"/>
        <a:stretch>
          <a:fillRect/>
        </a:stretch>
      </xdr:blipFill>
      <xdr:spPr>
        <a:xfrm>
          <a:off x="17449800" y="123996450"/>
          <a:ext cx="3333750" cy="1895475"/>
        </a:xfrm>
        <a:prstGeom prst="rect">
          <a:avLst/>
        </a:prstGeom>
      </xdr:spPr>
    </xdr:pic>
  </etc:cellImage>
  <etc:cellImage>
    <xdr:pic>
      <xdr:nvPicPr>
        <xdr:cNvPr id="259" name="ID_20D521607EDE4210828FB5FC62139FF4" descr="Picture"/>
        <xdr:cNvPicPr/>
      </xdr:nvPicPr>
      <xdr:blipFill>
        <a:blip r:embed="rId35" cstate="print"/>
        <a:stretch>
          <a:fillRect/>
        </a:stretch>
      </xdr:blipFill>
      <xdr:spPr>
        <a:xfrm>
          <a:off x="17449800" y="122091450"/>
          <a:ext cx="3333750" cy="1895475"/>
        </a:xfrm>
        <a:prstGeom prst="rect">
          <a:avLst/>
        </a:prstGeom>
      </xdr:spPr>
    </xdr:pic>
  </etc:cellImage>
  <etc:cellImage>
    <xdr:pic>
      <xdr:nvPicPr>
        <xdr:cNvPr id="255" name="ID_16774ADE4F5F43798DC59ED62CBC1022" descr="Picture"/>
        <xdr:cNvPicPr/>
      </xdr:nvPicPr>
      <xdr:blipFill>
        <a:blip r:embed="rId36" cstate="print"/>
        <a:stretch>
          <a:fillRect/>
        </a:stretch>
      </xdr:blipFill>
      <xdr:spPr>
        <a:xfrm>
          <a:off x="17449800" y="120186450"/>
          <a:ext cx="3333750" cy="1895475"/>
        </a:xfrm>
        <a:prstGeom prst="rect">
          <a:avLst/>
        </a:prstGeom>
      </xdr:spPr>
    </xdr:pic>
  </etc:cellImage>
  <etc:cellImage>
    <xdr:pic>
      <xdr:nvPicPr>
        <xdr:cNvPr id="251" name="ID_0EA3A6027011467282FED74522A81B4D" descr="Picture"/>
        <xdr:cNvPicPr/>
      </xdr:nvPicPr>
      <xdr:blipFill>
        <a:blip r:embed="rId37" cstate="print"/>
        <a:stretch>
          <a:fillRect/>
        </a:stretch>
      </xdr:blipFill>
      <xdr:spPr>
        <a:xfrm>
          <a:off x="17449800" y="118281450"/>
          <a:ext cx="3333750" cy="1895475"/>
        </a:xfrm>
        <a:prstGeom prst="rect">
          <a:avLst/>
        </a:prstGeom>
      </xdr:spPr>
    </xdr:pic>
  </etc:cellImage>
  <etc:cellImage>
    <xdr:pic>
      <xdr:nvPicPr>
        <xdr:cNvPr id="247" name="ID_89991B5B603B45BA96AB7A700717896D" descr="Picture"/>
        <xdr:cNvPicPr/>
      </xdr:nvPicPr>
      <xdr:blipFill>
        <a:blip r:embed="rId38" cstate="print"/>
        <a:stretch>
          <a:fillRect/>
        </a:stretch>
      </xdr:blipFill>
      <xdr:spPr>
        <a:xfrm>
          <a:off x="17449800" y="116376450"/>
          <a:ext cx="3333750" cy="1895475"/>
        </a:xfrm>
        <a:prstGeom prst="rect">
          <a:avLst/>
        </a:prstGeom>
      </xdr:spPr>
    </xdr:pic>
  </etc:cellImage>
  <etc:cellImage>
    <xdr:pic>
      <xdr:nvPicPr>
        <xdr:cNvPr id="243" name="ID_30E536E82DB94F708F952F66CEFCD1BC" descr="Picture"/>
        <xdr:cNvPicPr/>
      </xdr:nvPicPr>
      <xdr:blipFill>
        <a:blip r:embed="rId39" cstate="print"/>
        <a:stretch>
          <a:fillRect/>
        </a:stretch>
      </xdr:blipFill>
      <xdr:spPr>
        <a:xfrm>
          <a:off x="17449800" y="114471450"/>
          <a:ext cx="3333750" cy="1895475"/>
        </a:xfrm>
        <a:prstGeom prst="rect">
          <a:avLst/>
        </a:prstGeom>
      </xdr:spPr>
    </xdr:pic>
  </etc:cellImage>
  <etc:cellImage>
    <xdr:pic>
      <xdr:nvPicPr>
        <xdr:cNvPr id="239" name="ID_76701B60BA31466E9BD06A84E283A5AC" descr="Picture"/>
        <xdr:cNvPicPr/>
      </xdr:nvPicPr>
      <xdr:blipFill>
        <a:blip r:embed="rId40" cstate="print"/>
        <a:stretch>
          <a:fillRect/>
        </a:stretch>
      </xdr:blipFill>
      <xdr:spPr>
        <a:xfrm>
          <a:off x="17449800" y="112566450"/>
          <a:ext cx="3333750" cy="1895475"/>
        </a:xfrm>
        <a:prstGeom prst="rect">
          <a:avLst/>
        </a:prstGeom>
      </xdr:spPr>
    </xdr:pic>
  </etc:cellImage>
  <etc:cellImage>
    <xdr:pic>
      <xdr:nvPicPr>
        <xdr:cNvPr id="235" name="ID_DB604C19F59049028B9B958A6609183A" descr="Picture"/>
        <xdr:cNvPicPr/>
      </xdr:nvPicPr>
      <xdr:blipFill>
        <a:blip r:embed="rId41" cstate="print"/>
        <a:stretch>
          <a:fillRect/>
        </a:stretch>
      </xdr:blipFill>
      <xdr:spPr>
        <a:xfrm>
          <a:off x="17449800" y="110661450"/>
          <a:ext cx="3333750" cy="1895475"/>
        </a:xfrm>
        <a:prstGeom prst="rect">
          <a:avLst/>
        </a:prstGeom>
      </xdr:spPr>
    </xdr:pic>
  </etc:cellImage>
  <etc:cellImage>
    <xdr:pic>
      <xdr:nvPicPr>
        <xdr:cNvPr id="231" name="ID_7D72450235C2409EA4338C7C676E408C" descr="Picture"/>
        <xdr:cNvPicPr/>
      </xdr:nvPicPr>
      <xdr:blipFill>
        <a:blip r:embed="rId42" cstate="print"/>
        <a:stretch>
          <a:fillRect/>
        </a:stretch>
      </xdr:blipFill>
      <xdr:spPr>
        <a:xfrm>
          <a:off x="17449800" y="108756450"/>
          <a:ext cx="3333750" cy="1895475"/>
        </a:xfrm>
        <a:prstGeom prst="rect">
          <a:avLst/>
        </a:prstGeom>
      </xdr:spPr>
    </xdr:pic>
  </etc:cellImage>
  <etc:cellImage>
    <xdr:pic>
      <xdr:nvPicPr>
        <xdr:cNvPr id="227" name="ID_076905AEA6F04EB48FF7642A83FDCBBC" descr="Picture"/>
        <xdr:cNvPicPr/>
      </xdr:nvPicPr>
      <xdr:blipFill>
        <a:blip r:embed="rId43" cstate="print"/>
        <a:stretch>
          <a:fillRect/>
        </a:stretch>
      </xdr:blipFill>
      <xdr:spPr>
        <a:xfrm>
          <a:off x="17449800" y="106851450"/>
          <a:ext cx="3333750" cy="1895475"/>
        </a:xfrm>
        <a:prstGeom prst="rect">
          <a:avLst/>
        </a:prstGeom>
      </xdr:spPr>
    </xdr:pic>
  </etc:cellImage>
  <etc:cellImage>
    <xdr:pic>
      <xdr:nvPicPr>
        <xdr:cNvPr id="223" name="ID_FAB2F38971FC42699A72F2ED8EB72721" descr="Picture"/>
        <xdr:cNvPicPr/>
      </xdr:nvPicPr>
      <xdr:blipFill>
        <a:blip r:embed="rId44" cstate="print"/>
        <a:stretch>
          <a:fillRect/>
        </a:stretch>
      </xdr:blipFill>
      <xdr:spPr>
        <a:xfrm>
          <a:off x="17449800" y="104946450"/>
          <a:ext cx="3333750" cy="1895475"/>
        </a:xfrm>
        <a:prstGeom prst="rect">
          <a:avLst/>
        </a:prstGeom>
      </xdr:spPr>
    </xdr:pic>
  </etc:cellImage>
  <etc:cellImage>
    <xdr:pic>
      <xdr:nvPicPr>
        <xdr:cNvPr id="219" name="ID_B53AEA37CD4B4835AF67917E6EE5F846" descr="Picture"/>
        <xdr:cNvPicPr/>
      </xdr:nvPicPr>
      <xdr:blipFill>
        <a:blip r:embed="rId45" cstate="print"/>
        <a:stretch>
          <a:fillRect/>
        </a:stretch>
      </xdr:blipFill>
      <xdr:spPr>
        <a:xfrm>
          <a:off x="17449800" y="103041450"/>
          <a:ext cx="3333750" cy="1895475"/>
        </a:xfrm>
        <a:prstGeom prst="rect">
          <a:avLst/>
        </a:prstGeom>
      </xdr:spPr>
    </xdr:pic>
  </etc:cellImage>
  <etc:cellImage>
    <xdr:pic>
      <xdr:nvPicPr>
        <xdr:cNvPr id="215" name="ID_2916587C32A0453CAE07D0D66C9CBE13" descr="Picture"/>
        <xdr:cNvPicPr/>
      </xdr:nvPicPr>
      <xdr:blipFill>
        <a:blip r:embed="rId46" cstate="print"/>
        <a:stretch>
          <a:fillRect/>
        </a:stretch>
      </xdr:blipFill>
      <xdr:spPr>
        <a:xfrm>
          <a:off x="17449800" y="101136450"/>
          <a:ext cx="3333750" cy="1895475"/>
        </a:xfrm>
        <a:prstGeom prst="rect">
          <a:avLst/>
        </a:prstGeom>
      </xdr:spPr>
    </xdr:pic>
  </etc:cellImage>
  <etc:cellImage>
    <xdr:pic>
      <xdr:nvPicPr>
        <xdr:cNvPr id="211" name="ID_2BD7B63A8B73416DA946F008C0D570BC" descr="Picture"/>
        <xdr:cNvPicPr/>
      </xdr:nvPicPr>
      <xdr:blipFill>
        <a:blip r:embed="rId47" cstate="print"/>
        <a:stretch>
          <a:fillRect/>
        </a:stretch>
      </xdr:blipFill>
      <xdr:spPr>
        <a:xfrm>
          <a:off x="17449800" y="99231450"/>
          <a:ext cx="3333750" cy="1895475"/>
        </a:xfrm>
        <a:prstGeom prst="rect">
          <a:avLst/>
        </a:prstGeom>
      </xdr:spPr>
    </xdr:pic>
  </etc:cellImage>
  <etc:cellImage>
    <xdr:pic>
      <xdr:nvPicPr>
        <xdr:cNvPr id="207" name="ID_EAA02F9E55B442F1B7FE2E7D60D5ECA1" descr="Picture"/>
        <xdr:cNvPicPr/>
      </xdr:nvPicPr>
      <xdr:blipFill>
        <a:blip r:embed="rId48" cstate="print"/>
        <a:stretch>
          <a:fillRect/>
        </a:stretch>
      </xdr:blipFill>
      <xdr:spPr>
        <a:xfrm>
          <a:off x="17449800" y="97326450"/>
          <a:ext cx="3333750" cy="1895475"/>
        </a:xfrm>
        <a:prstGeom prst="rect">
          <a:avLst/>
        </a:prstGeom>
      </xdr:spPr>
    </xdr:pic>
  </etc:cellImage>
  <etc:cellImage>
    <xdr:pic>
      <xdr:nvPicPr>
        <xdr:cNvPr id="203" name="ID_5B16204E48DF44E1B8B4798124C4CD83" descr="Picture"/>
        <xdr:cNvPicPr/>
      </xdr:nvPicPr>
      <xdr:blipFill>
        <a:blip r:embed="rId49" cstate="print"/>
        <a:stretch>
          <a:fillRect/>
        </a:stretch>
      </xdr:blipFill>
      <xdr:spPr>
        <a:xfrm>
          <a:off x="17449800" y="95421450"/>
          <a:ext cx="3333750" cy="1895475"/>
        </a:xfrm>
        <a:prstGeom prst="rect">
          <a:avLst/>
        </a:prstGeom>
      </xdr:spPr>
    </xdr:pic>
  </etc:cellImage>
  <etc:cellImage>
    <xdr:pic>
      <xdr:nvPicPr>
        <xdr:cNvPr id="199" name="ID_1B1D1DFB40214F268AE13AB8334C37DC" descr="Picture"/>
        <xdr:cNvPicPr/>
      </xdr:nvPicPr>
      <xdr:blipFill>
        <a:blip r:embed="rId50" cstate="print"/>
        <a:stretch>
          <a:fillRect/>
        </a:stretch>
      </xdr:blipFill>
      <xdr:spPr>
        <a:xfrm>
          <a:off x="17449800" y="93516450"/>
          <a:ext cx="3333750" cy="1895475"/>
        </a:xfrm>
        <a:prstGeom prst="rect">
          <a:avLst/>
        </a:prstGeom>
      </xdr:spPr>
    </xdr:pic>
  </etc:cellImage>
  <etc:cellImage>
    <xdr:pic>
      <xdr:nvPicPr>
        <xdr:cNvPr id="195" name="ID_4FC099FF23124A958603673E0CE68E23" descr="Picture"/>
        <xdr:cNvPicPr/>
      </xdr:nvPicPr>
      <xdr:blipFill>
        <a:blip r:embed="rId51" cstate="print"/>
        <a:stretch>
          <a:fillRect/>
        </a:stretch>
      </xdr:blipFill>
      <xdr:spPr>
        <a:xfrm>
          <a:off x="17449800" y="91611450"/>
          <a:ext cx="3333750" cy="1895475"/>
        </a:xfrm>
        <a:prstGeom prst="rect">
          <a:avLst/>
        </a:prstGeom>
      </xdr:spPr>
    </xdr:pic>
  </etc:cellImage>
  <etc:cellImage>
    <xdr:pic>
      <xdr:nvPicPr>
        <xdr:cNvPr id="191" name="ID_3EB5CC28292E41679428ACF1815B18F4" descr="Picture"/>
        <xdr:cNvPicPr/>
      </xdr:nvPicPr>
      <xdr:blipFill>
        <a:blip r:embed="rId52" cstate="print"/>
        <a:stretch>
          <a:fillRect/>
        </a:stretch>
      </xdr:blipFill>
      <xdr:spPr>
        <a:xfrm>
          <a:off x="17449800" y="89706450"/>
          <a:ext cx="3333750" cy="1895475"/>
        </a:xfrm>
        <a:prstGeom prst="rect">
          <a:avLst/>
        </a:prstGeom>
      </xdr:spPr>
    </xdr:pic>
  </etc:cellImage>
  <etc:cellImage>
    <xdr:pic>
      <xdr:nvPicPr>
        <xdr:cNvPr id="187" name="ID_54BE94DC72174A4C9C8193A7149B591A" descr="Picture"/>
        <xdr:cNvPicPr/>
      </xdr:nvPicPr>
      <xdr:blipFill>
        <a:blip r:embed="rId53" cstate="print"/>
        <a:stretch>
          <a:fillRect/>
        </a:stretch>
      </xdr:blipFill>
      <xdr:spPr>
        <a:xfrm>
          <a:off x="17449800" y="87801450"/>
          <a:ext cx="3333750" cy="1895475"/>
        </a:xfrm>
        <a:prstGeom prst="rect">
          <a:avLst/>
        </a:prstGeom>
      </xdr:spPr>
    </xdr:pic>
  </etc:cellImage>
  <etc:cellImage>
    <xdr:pic>
      <xdr:nvPicPr>
        <xdr:cNvPr id="183" name="ID_31CCAD9CBFEE427CA6CB12600B7140F4" descr="Picture"/>
        <xdr:cNvPicPr/>
      </xdr:nvPicPr>
      <xdr:blipFill>
        <a:blip r:embed="rId54" cstate="print"/>
        <a:stretch>
          <a:fillRect/>
        </a:stretch>
      </xdr:blipFill>
      <xdr:spPr>
        <a:xfrm>
          <a:off x="17449800" y="85896450"/>
          <a:ext cx="3333750" cy="1895475"/>
        </a:xfrm>
        <a:prstGeom prst="rect">
          <a:avLst/>
        </a:prstGeom>
      </xdr:spPr>
    </xdr:pic>
  </etc:cellImage>
  <etc:cellImage>
    <xdr:pic>
      <xdr:nvPicPr>
        <xdr:cNvPr id="179" name="ID_B6AD5A06EC964C32B15053D8DA8DA446" descr="Picture"/>
        <xdr:cNvPicPr/>
      </xdr:nvPicPr>
      <xdr:blipFill>
        <a:blip r:embed="rId55" cstate="print"/>
        <a:stretch>
          <a:fillRect/>
        </a:stretch>
      </xdr:blipFill>
      <xdr:spPr>
        <a:xfrm>
          <a:off x="17449800" y="83991450"/>
          <a:ext cx="3333750" cy="1895475"/>
        </a:xfrm>
        <a:prstGeom prst="rect">
          <a:avLst/>
        </a:prstGeom>
      </xdr:spPr>
    </xdr:pic>
  </etc:cellImage>
  <etc:cellImage>
    <xdr:pic>
      <xdr:nvPicPr>
        <xdr:cNvPr id="175" name="ID_4FAB2FA2681043F49BAE2A2FDE9DCEC8" descr="Picture"/>
        <xdr:cNvPicPr/>
      </xdr:nvPicPr>
      <xdr:blipFill>
        <a:blip r:embed="rId56" cstate="print"/>
        <a:stretch>
          <a:fillRect/>
        </a:stretch>
      </xdr:blipFill>
      <xdr:spPr>
        <a:xfrm>
          <a:off x="17449800" y="82086450"/>
          <a:ext cx="3333750" cy="1895475"/>
        </a:xfrm>
        <a:prstGeom prst="rect">
          <a:avLst/>
        </a:prstGeom>
      </xdr:spPr>
    </xdr:pic>
  </etc:cellImage>
  <etc:cellImage>
    <xdr:pic>
      <xdr:nvPicPr>
        <xdr:cNvPr id="171" name="ID_A1A03B82CE144138938AF1DDB2184F03" descr="Picture"/>
        <xdr:cNvPicPr/>
      </xdr:nvPicPr>
      <xdr:blipFill>
        <a:blip r:embed="rId57" cstate="print"/>
        <a:stretch>
          <a:fillRect/>
        </a:stretch>
      </xdr:blipFill>
      <xdr:spPr>
        <a:xfrm>
          <a:off x="17449800" y="80181450"/>
          <a:ext cx="3333750" cy="1895475"/>
        </a:xfrm>
        <a:prstGeom prst="rect">
          <a:avLst/>
        </a:prstGeom>
      </xdr:spPr>
    </xdr:pic>
  </etc:cellImage>
  <etc:cellImage>
    <xdr:pic>
      <xdr:nvPicPr>
        <xdr:cNvPr id="167" name="ID_520BFA3A5B8C45DFA75086ECE28FFE47" descr="Picture"/>
        <xdr:cNvPicPr/>
      </xdr:nvPicPr>
      <xdr:blipFill>
        <a:blip r:embed="rId58" cstate="print"/>
        <a:stretch>
          <a:fillRect/>
        </a:stretch>
      </xdr:blipFill>
      <xdr:spPr>
        <a:xfrm>
          <a:off x="17449800" y="78276450"/>
          <a:ext cx="3333750" cy="1895475"/>
        </a:xfrm>
        <a:prstGeom prst="rect">
          <a:avLst/>
        </a:prstGeom>
      </xdr:spPr>
    </xdr:pic>
  </etc:cellImage>
  <etc:cellImage>
    <xdr:pic>
      <xdr:nvPicPr>
        <xdr:cNvPr id="163" name="ID_2D1B235435F543AD8D4A32E5A0F6B485" descr="Picture"/>
        <xdr:cNvPicPr/>
      </xdr:nvPicPr>
      <xdr:blipFill>
        <a:blip r:embed="rId59" cstate="print"/>
        <a:stretch>
          <a:fillRect/>
        </a:stretch>
      </xdr:blipFill>
      <xdr:spPr>
        <a:xfrm>
          <a:off x="17449800" y="76371450"/>
          <a:ext cx="3333750" cy="1895475"/>
        </a:xfrm>
        <a:prstGeom prst="rect">
          <a:avLst/>
        </a:prstGeom>
      </xdr:spPr>
    </xdr:pic>
  </etc:cellImage>
  <etc:cellImage>
    <xdr:pic>
      <xdr:nvPicPr>
        <xdr:cNvPr id="159" name="ID_31DEAF31F5B44386B71F9BC4873512BA" descr="Picture"/>
        <xdr:cNvPicPr/>
      </xdr:nvPicPr>
      <xdr:blipFill>
        <a:blip r:embed="rId60" cstate="print"/>
        <a:stretch>
          <a:fillRect/>
        </a:stretch>
      </xdr:blipFill>
      <xdr:spPr>
        <a:xfrm>
          <a:off x="17449800" y="74466450"/>
          <a:ext cx="3333750" cy="1895475"/>
        </a:xfrm>
        <a:prstGeom prst="rect">
          <a:avLst/>
        </a:prstGeom>
      </xdr:spPr>
    </xdr:pic>
  </etc:cellImage>
  <etc:cellImage>
    <xdr:pic>
      <xdr:nvPicPr>
        <xdr:cNvPr id="155" name="ID_1809C18E03C84F8A8F268F03573C2DDD" descr="Picture"/>
        <xdr:cNvPicPr/>
      </xdr:nvPicPr>
      <xdr:blipFill>
        <a:blip r:embed="rId61" cstate="print"/>
        <a:stretch>
          <a:fillRect/>
        </a:stretch>
      </xdr:blipFill>
      <xdr:spPr>
        <a:xfrm>
          <a:off x="17449800" y="72561450"/>
          <a:ext cx="3333750" cy="1895475"/>
        </a:xfrm>
        <a:prstGeom prst="rect">
          <a:avLst/>
        </a:prstGeom>
      </xdr:spPr>
    </xdr:pic>
  </etc:cellImage>
  <etc:cellImage>
    <xdr:pic>
      <xdr:nvPicPr>
        <xdr:cNvPr id="151" name="ID_5F90A90738C342A1B3ECC0FBF6F10C51" descr="Picture"/>
        <xdr:cNvPicPr/>
      </xdr:nvPicPr>
      <xdr:blipFill>
        <a:blip r:embed="rId62" cstate="print"/>
        <a:stretch>
          <a:fillRect/>
        </a:stretch>
      </xdr:blipFill>
      <xdr:spPr>
        <a:xfrm>
          <a:off x="17449800" y="70656450"/>
          <a:ext cx="3333750" cy="1895475"/>
        </a:xfrm>
        <a:prstGeom prst="rect">
          <a:avLst/>
        </a:prstGeom>
      </xdr:spPr>
    </xdr:pic>
  </etc:cellImage>
  <etc:cellImage>
    <xdr:pic>
      <xdr:nvPicPr>
        <xdr:cNvPr id="147" name="ID_B5BE41B2E770419798E2C6B4A4D93499" descr="Picture"/>
        <xdr:cNvPicPr/>
      </xdr:nvPicPr>
      <xdr:blipFill>
        <a:blip r:embed="rId63" cstate="print"/>
        <a:stretch>
          <a:fillRect/>
        </a:stretch>
      </xdr:blipFill>
      <xdr:spPr>
        <a:xfrm>
          <a:off x="17449800" y="68751450"/>
          <a:ext cx="3333750" cy="1895475"/>
        </a:xfrm>
        <a:prstGeom prst="rect">
          <a:avLst/>
        </a:prstGeom>
      </xdr:spPr>
    </xdr:pic>
  </etc:cellImage>
  <etc:cellImage>
    <xdr:pic>
      <xdr:nvPicPr>
        <xdr:cNvPr id="143" name="ID_B65A72E56B304DDF94E3D675B866642D" descr="Picture"/>
        <xdr:cNvPicPr/>
      </xdr:nvPicPr>
      <xdr:blipFill>
        <a:blip r:embed="rId64" cstate="print"/>
        <a:stretch>
          <a:fillRect/>
        </a:stretch>
      </xdr:blipFill>
      <xdr:spPr>
        <a:xfrm>
          <a:off x="17449800" y="66846450"/>
          <a:ext cx="3333750" cy="1895475"/>
        </a:xfrm>
        <a:prstGeom prst="rect">
          <a:avLst/>
        </a:prstGeom>
      </xdr:spPr>
    </xdr:pic>
  </etc:cellImage>
  <etc:cellImage>
    <xdr:pic>
      <xdr:nvPicPr>
        <xdr:cNvPr id="139" name="ID_4FC084AD44A9437E8FD9136C572097C0" descr="Picture"/>
        <xdr:cNvPicPr/>
      </xdr:nvPicPr>
      <xdr:blipFill>
        <a:blip r:embed="rId65" cstate="print"/>
        <a:stretch>
          <a:fillRect/>
        </a:stretch>
      </xdr:blipFill>
      <xdr:spPr>
        <a:xfrm>
          <a:off x="17449800" y="64941450"/>
          <a:ext cx="3333750" cy="1895475"/>
        </a:xfrm>
        <a:prstGeom prst="rect">
          <a:avLst/>
        </a:prstGeom>
      </xdr:spPr>
    </xdr:pic>
  </etc:cellImage>
  <etc:cellImage>
    <xdr:pic>
      <xdr:nvPicPr>
        <xdr:cNvPr id="135" name="ID_CC3E9D01B8B341E7932D4B4B23C4D947" descr="Picture"/>
        <xdr:cNvPicPr/>
      </xdr:nvPicPr>
      <xdr:blipFill>
        <a:blip r:embed="rId66" cstate="print"/>
        <a:stretch>
          <a:fillRect/>
        </a:stretch>
      </xdr:blipFill>
      <xdr:spPr>
        <a:xfrm>
          <a:off x="17449800" y="63036450"/>
          <a:ext cx="3333750" cy="1895475"/>
        </a:xfrm>
        <a:prstGeom prst="rect">
          <a:avLst/>
        </a:prstGeom>
      </xdr:spPr>
    </xdr:pic>
  </etc:cellImage>
  <etc:cellImage>
    <xdr:pic>
      <xdr:nvPicPr>
        <xdr:cNvPr id="131" name="ID_BD0521F1F08A4F42A1D68494DF3E65D5" descr="Picture"/>
        <xdr:cNvPicPr/>
      </xdr:nvPicPr>
      <xdr:blipFill>
        <a:blip r:embed="rId67" cstate="print"/>
        <a:stretch>
          <a:fillRect/>
        </a:stretch>
      </xdr:blipFill>
      <xdr:spPr>
        <a:xfrm>
          <a:off x="17449800" y="61131450"/>
          <a:ext cx="3333750" cy="1895475"/>
        </a:xfrm>
        <a:prstGeom prst="rect">
          <a:avLst/>
        </a:prstGeom>
      </xdr:spPr>
    </xdr:pic>
  </etc:cellImage>
  <etc:cellImage>
    <xdr:pic>
      <xdr:nvPicPr>
        <xdr:cNvPr id="127" name="ID_27523813559D47948C1DDAF18A6CFDC9" descr="Picture"/>
        <xdr:cNvPicPr/>
      </xdr:nvPicPr>
      <xdr:blipFill>
        <a:blip r:embed="rId68" cstate="print"/>
        <a:stretch>
          <a:fillRect/>
        </a:stretch>
      </xdr:blipFill>
      <xdr:spPr>
        <a:xfrm>
          <a:off x="17449800" y="59226450"/>
          <a:ext cx="3333750" cy="1895475"/>
        </a:xfrm>
        <a:prstGeom prst="rect">
          <a:avLst/>
        </a:prstGeom>
      </xdr:spPr>
    </xdr:pic>
  </etc:cellImage>
  <etc:cellImage>
    <xdr:pic>
      <xdr:nvPicPr>
        <xdr:cNvPr id="123" name="ID_A1906025EE1546F4BCCEF4A79E312779" descr="Picture"/>
        <xdr:cNvPicPr/>
      </xdr:nvPicPr>
      <xdr:blipFill>
        <a:blip r:embed="rId69" cstate="print"/>
        <a:stretch>
          <a:fillRect/>
        </a:stretch>
      </xdr:blipFill>
      <xdr:spPr>
        <a:xfrm>
          <a:off x="17449800" y="57321450"/>
          <a:ext cx="3333750" cy="1895475"/>
        </a:xfrm>
        <a:prstGeom prst="rect">
          <a:avLst/>
        </a:prstGeom>
      </xdr:spPr>
    </xdr:pic>
  </etc:cellImage>
  <etc:cellImage>
    <xdr:pic>
      <xdr:nvPicPr>
        <xdr:cNvPr id="119" name="ID_6221FBF595BF4E65BB8728EB1AC8977B" descr="Picture"/>
        <xdr:cNvPicPr/>
      </xdr:nvPicPr>
      <xdr:blipFill>
        <a:blip r:embed="rId70" cstate="print"/>
        <a:stretch>
          <a:fillRect/>
        </a:stretch>
      </xdr:blipFill>
      <xdr:spPr>
        <a:xfrm>
          <a:off x="17449800" y="55416450"/>
          <a:ext cx="3333750" cy="1895475"/>
        </a:xfrm>
        <a:prstGeom prst="rect">
          <a:avLst/>
        </a:prstGeom>
      </xdr:spPr>
    </xdr:pic>
  </etc:cellImage>
  <etc:cellImage>
    <xdr:pic>
      <xdr:nvPicPr>
        <xdr:cNvPr id="115" name="ID_CDFDB0BCDDB94CDE82084F167B4A73EA" descr="Picture"/>
        <xdr:cNvPicPr/>
      </xdr:nvPicPr>
      <xdr:blipFill>
        <a:blip r:embed="rId71" cstate="print"/>
        <a:stretch>
          <a:fillRect/>
        </a:stretch>
      </xdr:blipFill>
      <xdr:spPr>
        <a:xfrm>
          <a:off x="17449800" y="53511450"/>
          <a:ext cx="3333750" cy="1895475"/>
        </a:xfrm>
        <a:prstGeom prst="rect">
          <a:avLst/>
        </a:prstGeom>
      </xdr:spPr>
    </xdr:pic>
  </etc:cellImage>
  <etc:cellImage>
    <xdr:pic>
      <xdr:nvPicPr>
        <xdr:cNvPr id="111" name="ID_1F79CA92FF9148109D95049290F29F46" descr="Picture"/>
        <xdr:cNvPicPr/>
      </xdr:nvPicPr>
      <xdr:blipFill>
        <a:blip r:embed="rId72" cstate="print"/>
        <a:stretch>
          <a:fillRect/>
        </a:stretch>
      </xdr:blipFill>
      <xdr:spPr>
        <a:xfrm>
          <a:off x="17449800" y="51606450"/>
          <a:ext cx="3333750" cy="1895475"/>
        </a:xfrm>
        <a:prstGeom prst="rect">
          <a:avLst/>
        </a:prstGeom>
      </xdr:spPr>
    </xdr:pic>
  </etc:cellImage>
  <etc:cellImage>
    <xdr:pic>
      <xdr:nvPicPr>
        <xdr:cNvPr id="107" name="ID_4EBC588FDBE84457B0765637DC691A19" descr="Picture"/>
        <xdr:cNvPicPr/>
      </xdr:nvPicPr>
      <xdr:blipFill>
        <a:blip r:embed="rId73" cstate="print"/>
        <a:stretch>
          <a:fillRect/>
        </a:stretch>
      </xdr:blipFill>
      <xdr:spPr>
        <a:xfrm>
          <a:off x="17449800" y="49701450"/>
          <a:ext cx="3333750" cy="1895475"/>
        </a:xfrm>
        <a:prstGeom prst="rect">
          <a:avLst/>
        </a:prstGeom>
      </xdr:spPr>
    </xdr:pic>
  </etc:cellImage>
  <etc:cellImage>
    <xdr:pic>
      <xdr:nvPicPr>
        <xdr:cNvPr id="103" name="ID_22B4DECC0C8846CBB7AC29742BE7E763" descr="Picture"/>
        <xdr:cNvPicPr/>
      </xdr:nvPicPr>
      <xdr:blipFill>
        <a:blip r:embed="rId74" cstate="print"/>
        <a:stretch>
          <a:fillRect/>
        </a:stretch>
      </xdr:blipFill>
      <xdr:spPr>
        <a:xfrm>
          <a:off x="17449800" y="47796450"/>
          <a:ext cx="3333750" cy="1895475"/>
        </a:xfrm>
        <a:prstGeom prst="rect">
          <a:avLst/>
        </a:prstGeom>
      </xdr:spPr>
    </xdr:pic>
  </etc:cellImage>
  <etc:cellImage>
    <xdr:pic>
      <xdr:nvPicPr>
        <xdr:cNvPr id="99" name="ID_FB72D7084E1B4C88A252F2D41F8EF068" descr="Picture"/>
        <xdr:cNvPicPr/>
      </xdr:nvPicPr>
      <xdr:blipFill>
        <a:blip r:embed="rId75" cstate="print"/>
        <a:stretch>
          <a:fillRect/>
        </a:stretch>
      </xdr:blipFill>
      <xdr:spPr>
        <a:xfrm>
          <a:off x="17449800" y="45891450"/>
          <a:ext cx="3333750" cy="1895475"/>
        </a:xfrm>
        <a:prstGeom prst="rect">
          <a:avLst/>
        </a:prstGeom>
      </xdr:spPr>
    </xdr:pic>
  </etc:cellImage>
  <etc:cellImage>
    <xdr:pic>
      <xdr:nvPicPr>
        <xdr:cNvPr id="95" name="ID_C0133318EA4A41828C7FD2250AE5ECD5" descr="Picture"/>
        <xdr:cNvPicPr/>
      </xdr:nvPicPr>
      <xdr:blipFill>
        <a:blip r:embed="rId76" cstate="print"/>
        <a:stretch>
          <a:fillRect/>
        </a:stretch>
      </xdr:blipFill>
      <xdr:spPr>
        <a:xfrm>
          <a:off x="17449800" y="43986450"/>
          <a:ext cx="3333750" cy="1895475"/>
        </a:xfrm>
        <a:prstGeom prst="rect">
          <a:avLst/>
        </a:prstGeom>
      </xdr:spPr>
    </xdr:pic>
  </etc:cellImage>
  <etc:cellImage>
    <xdr:pic>
      <xdr:nvPicPr>
        <xdr:cNvPr id="91" name="ID_F1C438D9DB8049179EDF70AA60BBDCDB" descr="Picture"/>
        <xdr:cNvPicPr/>
      </xdr:nvPicPr>
      <xdr:blipFill>
        <a:blip r:embed="rId77" cstate="print"/>
        <a:stretch>
          <a:fillRect/>
        </a:stretch>
      </xdr:blipFill>
      <xdr:spPr>
        <a:xfrm>
          <a:off x="17449800" y="42081450"/>
          <a:ext cx="3333750" cy="1895475"/>
        </a:xfrm>
        <a:prstGeom prst="rect">
          <a:avLst/>
        </a:prstGeom>
      </xdr:spPr>
    </xdr:pic>
  </etc:cellImage>
  <etc:cellImage>
    <xdr:pic>
      <xdr:nvPicPr>
        <xdr:cNvPr id="87" name="ID_A8DE8920BCE2480C8CDB3FCE6F5CA961" descr="Picture"/>
        <xdr:cNvPicPr/>
      </xdr:nvPicPr>
      <xdr:blipFill>
        <a:blip r:embed="rId78" cstate="print"/>
        <a:stretch>
          <a:fillRect/>
        </a:stretch>
      </xdr:blipFill>
      <xdr:spPr>
        <a:xfrm>
          <a:off x="17449800" y="40176450"/>
          <a:ext cx="3333750" cy="1895475"/>
        </a:xfrm>
        <a:prstGeom prst="rect">
          <a:avLst/>
        </a:prstGeom>
      </xdr:spPr>
    </xdr:pic>
  </etc:cellImage>
  <etc:cellImage>
    <xdr:pic>
      <xdr:nvPicPr>
        <xdr:cNvPr id="83" name="ID_BF15A1C87F6A4F30826265A095653FAA" descr="Picture"/>
        <xdr:cNvPicPr/>
      </xdr:nvPicPr>
      <xdr:blipFill>
        <a:blip r:embed="rId79" cstate="print"/>
        <a:stretch>
          <a:fillRect/>
        </a:stretch>
      </xdr:blipFill>
      <xdr:spPr>
        <a:xfrm>
          <a:off x="17449800" y="38271450"/>
          <a:ext cx="3333750" cy="1895475"/>
        </a:xfrm>
        <a:prstGeom prst="rect">
          <a:avLst/>
        </a:prstGeom>
      </xdr:spPr>
    </xdr:pic>
  </etc:cellImage>
  <etc:cellImage>
    <xdr:pic>
      <xdr:nvPicPr>
        <xdr:cNvPr id="79" name="ID_56F2EB2E431345DBA5803E7EE6870A51" descr="Picture"/>
        <xdr:cNvPicPr/>
      </xdr:nvPicPr>
      <xdr:blipFill>
        <a:blip r:embed="rId80" cstate="print"/>
        <a:stretch>
          <a:fillRect/>
        </a:stretch>
      </xdr:blipFill>
      <xdr:spPr>
        <a:xfrm>
          <a:off x="17449800" y="36366450"/>
          <a:ext cx="3333750" cy="1895475"/>
        </a:xfrm>
        <a:prstGeom prst="rect">
          <a:avLst/>
        </a:prstGeom>
      </xdr:spPr>
    </xdr:pic>
  </etc:cellImage>
  <etc:cellImage>
    <xdr:pic>
      <xdr:nvPicPr>
        <xdr:cNvPr id="75" name="ID_DBEF5548C8CA4A7BA748B1CCA4EA890B" descr="Picture"/>
        <xdr:cNvPicPr/>
      </xdr:nvPicPr>
      <xdr:blipFill>
        <a:blip r:embed="rId81" cstate="print"/>
        <a:stretch>
          <a:fillRect/>
        </a:stretch>
      </xdr:blipFill>
      <xdr:spPr>
        <a:xfrm>
          <a:off x="17449800" y="34461450"/>
          <a:ext cx="3333750" cy="1895475"/>
        </a:xfrm>
        <a:prstGeom prst="rect">
          <a:avLst/>
        </a:prstGeom>
      </xdr:spPr>
    </xdr:pic>
  </etc:cellImage>
  <etc:cellImage>
    <xdr:pic>
      <xdr:nvPicPr>
        <xdr:cNvPr id="71" name="ID_CA92FB01F00F419AB1D9872D49CF0D69" descr="Picture"/>
        <xdr:cNvPicPr/>
      </xdr:nvPicPr>
      <xdr:blipFill>
        <a:blip r:embed="rId82" cstate="print"/>
        <a:stretch>
          <a:fillRect/>
        </a:stretch>
      </xdr:blipFill>
      <xdr:spPr>
        <a:xfrm>
          <a:off x="17449800" y="32556450"/>
          <a:ext cx="3333750" cy="1895475"/>
        </a:xfrm>
        <a:prstGeom prst="rect">
          <a:avLst/>
        </a:prstGeom>
      </xdr:spPr>
    </xdr:pic>
  </etc:cellImage>
  <etc:cellImage>
    <xdr:pic>
      <xdr:nvPicPr>
        <xdr:cNvPr id="67" name="ID_282CDE68F36C43C8B56816976024F05D" descr="Picture"/>
        <xdr:cNvPicPr/>
      </xdr:nvPicPr>
      <xdr:blipFill>
        <a:blip r:embed="rId83" cstate="print"/>
        <a:stretch>
          <a:fillRect/>
        </a:stretch>
      </xdr:blipFill>
      <xdr:spPr>
        <a:xfrm>
          <a:off x="17449800" y="30651450"/>
          <a:ext cx="3333750" cy="1895475"/>
        </a:xfrm>
        <a:prstGeom prst="rect">
          <a:avLst/>
        </a:prstGeom>
      </xdr:spPr>
    </xdr:pic>
  </etc:cellImage>
  <etc:cellImage>
    <xdr:pic>
      <xdr:nvPicPr>
        <xdr:cNvPr id="7" name="ID_C210AB0FFFE842DB99EEB4613FDEA747" descr="Picture"/>
        <xdr:cNvPicPr/>
      </xdr:nvPicPr>
      <xdr:blipFill>
        <a:blip r:embed="rId84" cstate="print"/>
        <a:stretch>
          <a:fillRect/>
        </a:stretch>
      </xdr:blipFill>
      <xdr:spPr>
        <a:xfrm>
          <a:off x="17449800" y="2076450"/>
          <a:ext cx="3333750" cy="1895475"/>
        </a:xfrm>
        <a:prstGeom prst="rect">
          <a:avLst/>
        </a:prstGeom>
      </xdr:spPr>
    </xdr:pic>
  </etc:cellImage>
  <etc:cellImage>
    <xdr:pic>
      <xdr:nvPicPr>
        <xdr:cNvPr id="3" name="ID_C31A922267DD4D7AA7D1DBD0CA67E841" descr="Picture"/>
        <xdr:cNvPicPr/>
      </xdr:nvPicPr>
      <xdr:blipFill>
        <a:blip r:embed="rId85" cstate="print"/>
        <a:stretch>
          <a:fillRect/>
        </a:stretch>
      </xdr:blipFill>
      <xdr:spPr>
        <a:xfrm>
          <a:off x="17449800" y="171450"/>
          <a:ext cx="3333750" cy="1895475"/>
        </a:xfrm>
        <a:prstGeom prst="rect">
          <a:avLst/>
        </a:prstGeom>
      </xdr:spPr>
    </xdr:pic>
  </etc:cellImage>
  <etc:cellImage>
    <xdr:pic>
      <xdr:nvPicPr>
        <xdr:cNvPr id="11" name="ID_06119BEB90FB432580D8599359AD7289" descr="Picture"/>
        <xdr:cNvPicPr/>
      </xdr:nvPicPr>
      <xdr:blipFill>
        <a:blip r:embed="rId86" cstate="print"/>
        <a:stretch>
          <a:fillRect/>
        </a:stretch>
      </xdr:blipFill>
      <xdr:spPr>
        <a:xfrm>
          <a:off x="17449800" y="3981450"/>
          <a:ext cx="3333750" cy="1895475"/>
        </a:xfrm>
        <a:prstGeom prst="rect">
          <a:avLst/>
        </a:prstGeom>
      </xdr:spPr>
    </xdr:pic>
  </etc:cellImage>
  <etc:cellImage>
    <xdr:pic>
      <xdr:nvPicPr>
        <xdr:cNvPr id="15" name="ID_81F83EA30C184B2B851733090FA195DE" descr="Picture"/>
        <xdr:cNvPicPr/>
      </xdr:nvPicPr>
      <xdr:blipFill>
        <a:blip r:embed="rId87" cstate="print"/>
        <a:stretch>
          <a:fillRect/>
        </a:stretch>
      </xdr:blipFill>
      <xdr:spPr>
        <a:xfrm>
          <a:off x="17449800" y="5886450"/>
          <a:ext cx="3333750" cy="1895475"/>
        </a:xfrm>
        <a:prstGeom prst="rect">
          <a:avLst/>
        </a:prstGeom>
      </xdr:spPr>
    </xdr:pic>
  </etc:cellImage>
  <etc:cellImage>
    <xdr:pic>
      <xdr:nvPicPr>
        <xdr:cNvPr id="19" name="ID_83F87B516D8E44CC9B026D20002A8FC4" descr="Picture"/>
        <xdr:cNvPicPr/>
      </xdr:nvPicPr>
      <xdr:blipFill>
        <a:blip r:embed="rId88" cstate="print"/>
        <a:stretch>
          <a:fillRect/>
        </a:stretch>
      </xdr:blipFill>
      <xdr:spPr>
        <a:xfrm>
          <a:off x="17449800" y="7791450"/>
          <a:ext cx="3333750" cy="1895475"/>
        </a:xfrm>
        <a:prstGeom prst="rect">
          <a:avLst/>
        </a:prstGeom>
      </xdr:spPr>
    </xdr:pic>
  </etc:cellImage>
  <etc:cellImage>
    <xdr:pic>
      <xdr:nvPicPr>
        <xdr:cNvPr id="23" name="ID_50791126E3414E0CAA243696E620AA90" descr="Picture"/>
        <xdr:cNvPicPr/>
      </xdr:nvPicPr>
      <xdr:blipFill>
        <a:blip r:embed="rId89" cstate="print"/>
        <a:stretch>
          <a:fillRect/>
        </a:stretch>
      </xdr:blipFill>
      <xdr:spPr>
        <a:xfrm>
          <a:off x="17449800" y="9696450"/>
          <a:ext cx="3333750" cy="1895475"/>
        </a:xfrm>
        <a:prstGeom prst="rect">
          <a:avLst/>
        </a:prstGeom>
      </xdr:spPr>
    </xdr:pic>
  </etc:cellImage>
  <etc:cellImage>
    <xdr:pic>
      <xdr:nvPicPr>
        <xdr:cNvPr id="27" name="ID_EAF74F33F46A480F9CD972756867AF44" descr="Picture"/>
        <xdr:cNvPicPr/>
      </xdr:nvPicPr>
      <xdr:blipFill>
        <a:blip r:embed="rId90" cstate="print"/>
        <a:stretch>
          <a:fillRect/>
        </a:stretch>
      </xdr:blipFill>
      <xdr:spPr>
        <a:xfrm>
          <a:off x="17449800" y="11601450"/>
          <a:ext cx="3333750" cy="1895475"/>
        </a:xfrm>
        <a:prstGeom prst="rect">
          <a:avLst/>
        </a:prstGeom>
      </xdr:spPr>
    </xdr:pic>
  </etc:cellImage>
  <etc:cellImage>
    <xdr:pic>
      <xdr:nvPicPr>
        <xdr:cNvPr id="31" name="ID_B0A6283A61BF417292AFE5948D203FFB" descr="Picture"/>
        <xdr:cNvPicPr/>
      </xdr:nvPicPr>
      <xdr:blipFill>
        <a:blip r:embed="rId91" cstate="print"/>
        <a:stretch>
          <a:fillRect/>
        </a:stretch>
      </xdr:blipFill>
      <xdr:spPr>
        <a:xfrm>
          <a:off x="17449800" y="13506450"/>
          <a:ext cx="3333750" cy="1895475"/>
        </a:xfrm>
        <a:prstGeom prst="rect">
          <a:avLst/>
        </a:prstGeom>
      </xdr:spPr>
    </xdr:pic>
  </etc:cellImage>
  <etc:cellImage>
    <xdr:pic>
      <xdr:nvPicPr>
        <xdr:cNvPr id="35" name="ID_CA1ECABB95D848DC92C7D643193C1F99" descr="Picture"/>
        <xdr:cNvPicPr/>
      </xdr:nvPicPr>
      <xdr:blipFill>
        <a:blip r:embed="rId92" cstate="print"/>
        <a:stretch>
          <a:fillRect/>
        </a:stretch>
      </xdr:blipFill>
      <xdr:spPr>
        <a:xfrm>
          <a:off x="17449800" y="15411450"/>
          <a:ext cx="3333750" cy="1895475"/>
        </a:xfrm>
        <a:prstGeom prst="rect">
          <a:avLst/>
        </a:prstGeom>
      </xdr:spPr>
    </xdr:pic>
  </etc:cellImage>
  <etc:cellImage>
    <xdr:pic>
      <xdr:nvPicPr>
        <xdr:cNvPr id="39" name="ID_E39B41EF77EC453396CBE4F68DB86C09" descr="Picture"/>
        <xdr:cNvPicPr/>
      </xdr:nvPicPr>
      <xdr:blipFill>
        <a:blip r:embed="rId93" cstate="print"/>
        <a:stretch>
          <a:fillRect/>
        </a:stretch>
      </xdr:blipFill>
      <xdr:spPr>
        <a:xfrm>
          <a:off x="17449800" y="17316450"/>
          <a:ext cx="3333750" cy="1895475"/>
        </a:xfrm>
        <a:prstGeom prst="rect">
          <a:avLst/>
        </a:prstGeom>
      </xdr:spPr>
    </xdr:pic>
  </etc:cellImage>
  <etc:cellImage>
    <xdr:pic>
      <xdr:nvPicPr>
        <xdr:cNvPr id="43" name="ID_B82847D285A14D76BDE74CC0262DB389" descr="Picture"/>
        <xdr:cNvPicPr/>
      </xdr:nvPicPr>
      <xdr:blipFill>
        <a:blip r:embed="rId94" cstate="print"/>
        <a:stretch>
          <a:fillRect/>
        </a:stretch>
      </xdr:blipFill>
      <xdr:spPr>
        <a:xfrm>
          <a:off x="17449800" y="19221450"/>
          <a:ext cx="3333750" cy="1895475"/>
        </a:xfrm>
        <a:prstGeom prst="rect">
          <a:avLst/>
        </a:prstGeom>
      </xdr:spPr>
    </xdr:pic>
  </etc:cellImage>
  <etc:cellImage>
    <xdr:pic>
      <xdr:nvPicPr>
        <xdr:cNvPr id="47" name="ID_F96DB401F1D94FA2B5E5B1C5529033C9" descr="Picture"/>
        <xdr:cNvPicPr/>
      </xdr:nvPicPr>
      <xdr:blipFill>
        <a:blip r:embed="rId95" cstate="print"/>
        <a:stretch>
          <a:fillRect/>
        </a:stretch>
      </xdr:blipFill>
      <xdr:spPr>
        <a:xfrm>
          <a:off x="17449800" y="21126450"/>
          <a:ext cx="3333750" cy="1895475"/>
        </a:xfrm>
        <a:prstGeom prst="rect">
          <a:avLst/>
        </a:prstGeom>
      </xdr:spPr>
    </xdr:pic>
  </etc:cellImage>
  <etc:cellImage>
    <xdr:pic>
      <xdr:nvPicPr>
        <xdr:cNvPr id="51" name="ID_E124687CD3A94921A092134777DC8D46" descr="Picture"/>
        <xdr:cNvPicPr/>
      </xdr:nvPicPr>
      <xdr:blipFill>
        <a:blip r:embed="rId96" cstate="print"/>
        <a:stretch>
          <a:fillRect/>
        </a:stretch>
      </xdr:blipFill>
      <xdr:spPr>
        <a:xfrm>
          <a:off x="17449800" y="23031450"/>
          <a:ext cx="3333750" cy="1895475"/>
        </a:xfrm>
        <a:prstGeom prst="rect">
          <a:avLst/>
        </a:prstGeom>
      </xdr:spPr>
    </xdr:pic>
  </etc:cellImage>
  <etc:cellImage>
    <xdr:pic>
      <xdr:nvPicPr>
        <xdr:cNvPr id="55" name="ID_5BB9C2A4B439471480EE5DBB685C96E8" descr="Picture"/>
        <xdr:cNvPicPr/>
      </xdr:nvPicPr>
      <xdr:blipFill>
        <a:blip r:embed="rId97" cstate="print"/>
        <a:stretch>
          <a:fillRect/>
        </a:stretch>
      </xdr:blipFill>
      <xdr:spPr>
        <a:xfrm>
          <a:off x="17449800" y="24936450"/>
          <a:ext cx="3333750" cy="1895475"/>
        </a:xfrm>
        <a:prstGeom prst="rect">
          <a:avLst/>
        </a:prstGeom>
      </xdr:spPr>
    </xdr:pic>
  </etc:cellImage>
  <etc:cellImage>
    <xdr:pic>
      <xdr:nvPicPr>
        <xdr:cNvPr id="59" name="ID_6B46F385679B4F949F173A181373F299" descr="Picture"/>
        <xdr:cNvPicPr/>
      </xdr:nvPicPr>
      <xdr:blipFill>
        <a:blip r:embed="rId98" cstate="print"/>
        <a:stretch>
          <a:fillRect/>
        </a:stretch>
      </xdr:blipFill>
      <xdr:spPr>
        <a:xfrm>
          <a:off x="17449800" y="26841450"/>
          <a:ext cx="3333750" cy="1895475"/>
        </a:xfrm>
        <a:prstGeom prst="rect">
          <a:avLst/>
        </a:prstGeom>
      </xdr:spPr>
    </xdr:pic>
  </etc:cellImage>
  <etc:cellImage>
    <xdr:pic>
      <xdr:nvPicPr>
        <xdr:cNvPr id="63" name="ID_3C6AA8DB8B304A4DBB0A180323B04BB4" descr="Picture"/>
        <xdr:cNvPicPr/>
      </xdr:nvPicPr>
      <xdr:blipFill>
        <a:blip r:embed="rId99" cstate="print"/>
        <a:stretch>
          <a:fillRect/>
        </a:stretch>
      </xdr:blipFill>
      <xdr:spPr>
        <a:xfrm>
          <a:off x="17449800" y="28746450"/>
          <a:ext cx="3333750" cy="1895475"/>
        </a:xfrm>
        <a:prstGeom prst="rect">
          <a:avLst/>
        </a:prstGeom>
      </xdr:spPr>
    </xdr:pic>
  </etc:cellImage>
  <etc:cellImage>
    <xdr:pic>
      <xdr:nvPicPr>
        <xdr:cNvPr id="394" name="ID_6BEEE1DEE5E14CF2890A06BDE535C339" descr="Picture"/>
        <xdr:cNvPicPr/>
      </xdr:nvPicPr>
      <xdr:blipFill>
        <a:blip r:embed="rId100" cstate="print"/>
        <a:stretch>
          <a:fillRect/>
        </a:stretch>
      </xdr:blipFill>
      <xdr:spPr>
        <a:xfrm>
          <a:off x="9829800" y="186861450"/>
          <a:ext cx="4000500" cy="1895475"/>
        </a:xfrm>
        <a:prstGeom prst="rect">
          <a:avLst/>
        </a:prstGeom>
      </xdr:spPr>
    </xdr:pic>
  </etc:cellImage>
  <etc:cellImage>
    <xdr:pic>
      <xdr:nvPicPr>
        <xdr:cNvPr id="390" name="ID_0C10D4D5B08844C89BA8D74EDBBD4F09" descr="Picture"/>
        <xdr:cNvPicPr/>
      </xdr:nvPicPr>
      <xdr:blipFill>
        <a:blip r:embed="rId101" cstate="print"/>
        <a:stretch>
          <a:fillRect/>
        </a:stretch>
      </xdr:blipFill>
      <xdr:spPr>
        <a:xfrm>
          <a:off x="9829800" y="184956450"/>
          <a:ext cx="4000500" cy="1895475"/>
        </a:xfrm>
        <a:prstGeom prst="rect">
          <a:avLst/>
        </a:prstGeom>
      </xdr:spPr>
    </xdr:pic>
  </etc:cellImage>
  <etc:cellImage>
    <xdr:pic>
      <xdr:nvPicPr>
        <xdr:cNvPr id="386" name="ID_3154FA7CD29B4597A8C5CD9BDCE6DA39" descr="Picture"/>
        <xdr:cNvPicPr/>
      </xdr:nvPicPr>
      <xdr:blipFill>
        <a:blip r:embed="rId102" cstate="print"/>
        <a:stretch>
          <a:fillRect/>
        </a:stretch>
      </xdr:blipFill>
      <xdr:spPr>
        <a:xfrm>
          <a:off x="9829800" y="183051450"/>
          <a:ext cx="4000500" cy="1895475"/>
        </a:xfrm>
        <a:prstGeom prst="rect">
          <a:avLst/>
        </a:prstGeom>
      </xdr:spPr>
    </xdr:pic>
  </etc:cellImage>
  <etc:cellImage>
    <xdr:pic>
      <xdr:nvPicPr>
        <xdr:cNvPr id="382" name="ID_69152E28944D43CCB3C6DB4966E1642B" descr="Picture"/>
        <xdr:cNvPicPr/>
      </xdr:nvPicPr>
      <xdr:blipFill>
        <a:blip r:embed="rId103" cstate="print"/>
        <a:stretch>
          <a:fillRect/>
        </a:stretch>
      </xdr:blipFill>
      <xdr:spPr>
        <a:xfrm>
          <a:off x="9829800" y="181146450"/>
          <a:ext cx="4000500" cy="1895475"/>
        </a:xfrm>
        <a:prstGeom prst="rect">
          <a:avLst/>
        </a:prstGeom>
      </xdr:spPr>
    </xdr:pic>
  </etc:cellImage>
  <etc:cellImage>
    <xdr:pic>
      <xdr:nvPicPr>
        <xdr:cNvPr id="378" name="ID_4F6CDDC71FD64FD78ED92709FD4E9307" descr="Picture"/>
        <xdr:cNvPicPr/>
      </xdr:nvPicPr>
      <xdr:blipFill>
        <a:blip r:embed="rId104" cstate="print"/>
        <a:stretch>
          <a:fillRect/>
        </a:stretch>
      </xdr:blipFill>
      <xdr:spPr>
        <a:xfrm>
          <a:off x="9829800" y="179241450"/>
          <a:ext cx="4000500" cy="1895475"/>
        </a:xfrm>
        <a:prstGeom prst="rect">
          <a:avLst/>
        </a:prstGeom>
      </xdr:spPr>
    </xdr:pic>
  </etc:cellImage>
  <etc:cellImage>
    <xdr:pic>
      <xdr:nvPicPr>
        <xdr:cNvPr id="374" name="ID_A5A08842F1704E44916944525423D461" descr="Picture"/>
        <xdr:cNvPicPr/>
      </xdr:nvPicPr>
      <xdr:blipFill>
        <a:blip r:embed="rId105" cstate="print"/>
        <a:stretch>
          <a:fillRect/>
        </a:stretch>
      </xdr:blipFill>
      <xdr:spPr>
        <a:xfrm>
          <a:off x="9829800" y="177336450"/>
          <a:ext cx="4000500" cy="1895475"/>
        </a:xfrm>
        <a:prstGeom prst="rect">
          <a:avLst/>
        </a:prstGeom>
      </xdr:spPr>
    </xdr:pic>
  </etc:cellImage>
  <etc:cellImage>
    <xdr:pic>
      <xdr:nvPicPr>
        <xdr:cNvPr id="370" name="ID_A393FA4CED9A436A976664C9D707614A" descr="Picture"/>
        <xdr:cNvPicPr/>
      </xdr:nvPicPr>
      <xdr:blipFill>
        <a:blip r:embed="rId106" cstate="print"/>
        <a:stretch>
          <a:fillRect/>
        </a:stretch>
      </xdr:blipFill>
      <xdr:spPr>
        <a:xfrm>
          <a:off x="9829800" y="175431450"/>
          <a:ext cx="4000500" cy="1895475"/>
        </a:xfrm>
        <a:prstGeom prst="rect">
          <a:avLst/>
        </a:prstGeom>
      </xdr:spPr>
    </xdr:pic>
  </etc:cellImage>
  <etc:cellImage>
    <xdr:pic>
      <xdr:nvPicPr>
        <xdr:cNvPr id="366" name="ID_0244F3813EEF458896CF460C54FC5EF4" descr="Picture"/>
        <xdr:cNvPicPr/>
      </xdr:nvPicPr>
      <xdr:blipFill>
        <a:blip r:embed="rId107" cstate="print"/>
        <a:stretch>
          <a:fillRect/>
        </a:stretch>
      </xdr:blipFill>
      <xdr:spPr>
        <a:xfrm>
          <a:off x="9829800" y="173526450"/>
          <a:ext cx="4000500" cy="1895475"/>
        </a:xfrm>
        <a:prstGeom prst="rect">
          <a:avLst/>
        </a:prstGeom>
      </xdr:spPr>
    </xdr:pic>
  </etc:cellImage>
  <etc:cellImage>
    <xdr:pic>
      <xdr:nvPicPr>
        <xdr:cNvPr id="362" name="ID_37BCD21C9FB7487ABA3DAA51AD72F26B" descr="Picture"/>
        <xdr:cNvPicPr/>
      </xdr:nvPicPr>
      <xdr:blipFill>
        <a:blip r:embed="rId108" cstate="print"/>
        <a:stretch>
          <a:fillRect/>
        </a:stretch>
      </xdr:blipFill>
      <xdr:spPr>
        <a:xfrm>
          <a:off x="9829800" y="171621450"/>
          <a:ext cx="4000500" cy="1895475"/>
        </a:xfrm>
        <a:prstGeom prst="rect">
          <a:avLst/>
        </a:prstGeom>
      </xdr:spPr>
    </xdr:pic>
  </etc:cellImage>
  <etc:cellImage>
    <xdr:pic>
      <xdr:nvPicPr>
        <xdr:cNvPr id="358" name="ID_88C2D3F0A99D49E38D5A9BDC8FE3DA5E" descr="Picture"/>
        <xdr:cNvPicPr/>
      </xdr:nvPicPr>
      <xdr:blipFill>
        <a:blip r:embed="rId109" cstate="print"/>
        <a:stretch>
          <a:fillRect/>
        </a:stretch>
      </xdr:blipFill>
      <xdr:spPr>
        <a:xfrm>
          <a:off x="9829800" y="169716450"/>
          <a:ext cx="4000500" cy="1895475"/>
        </a:xfrm>
        <a:prstGeom prst="rect">
          <a:avLst/>
        </a:prstGeom>
      </xdr:spPr>
    </xdr:pic>
  </etc:cellImage>
  <etc:cellImage>
    <xdr:pic>
      <xdr:nvPicPr>
        <xdr:cNvPr id="354" name="ID_9BDDA86642474342959D57E8A1FD0922" descr="Picture"/>
        <xdr:cNvPicPr/>
      </xdr:nvPicPr>
      <xdr:blipFill>
        <a:blip r:embed="rId110" cstate="print"/>
        <a:stretch>
          <a:fillRect/>
        </a:stretch>
      </xdr:blipFill>
      <xdr:spPr>
        <a:xfrm>
          <a:off x="9829800" y="167811450"/>
          <a:ext cx="4000500" cy="1895475"/>
        </a:xfrm>
        <a:prstGeom prst="rect">
          <a:avLst/>
        </a:prstGeom>
      </xdr:spPr>
    </xdr:pic>
  </etc:cellImage>
  <etc:cellImage>
    <xdr:pic>
      <xdr:nvPicPr>
        <xdr:cNvPr id="350" name="ID_8A823DC5835942A2A37EE49B703B322F" descr="Picture"/>
        <xdr:cNvPicPr/>
      </xdr:nvPicPr>
      <xdr:blipFill>
        <a:blip r:embed="rId111" cstate="print"/>
        <a:stretch>
          <a:fillRect/>
        </a:stretch>
      </xdr:blipFill>
      <xdr:spPr>
        <a:xfrm>
          <a:off x="9829800" y="165906450"/>
          <a:ext cx="4000500" cy="1895475"/>
        </a:xfrm>
        <a:prstGeom prst="rect">
          <a:avLst/>
        </a:prstGeom>
      </xdr:spPr>
    </xdr:pic>
  </etc:cellImage>
  <etc:cellImage>
    <xdr:pic>
      <xdr:nvPicPr>
        <xdr:cNvPr id="346" name="ID_7CE4CBC05661482A85C360E0EE885D82" descr="Picture"/>
        <xdr:cNvPicPr/>
      </xdr:nvPicPr>
      <xdr:blipFill>
        <a:blip r:embed="rId112" cstate="print"/>
        <a:stretch>
          <a:fillRect/>
        </a:stretch>
      </xdr:blipFill>
      <xdr:spPr>
        <a:xfrm>
          <a:off x="9829800" y="164001450"/>
          <a:ext cx="4000500" cy="1895475"/>
        </a:xfrm>
        <a:prstGeom prst="rect">
          <a:avLst/>
        </a:prstGeom>
      </xdr:spPr>
    </xdr:pic>
  </etc:cellImage>
  <etc:cellImage>
    <xdr:pic>
      <xdr:nvPicPr>
        <xdr:cNvPr id="342" name="ID_67D0091433D44F4688B8DA8E00542FA8" descr="Picture"/>
        <xdr:cNvPicPr/>
      </xdr:nvPicPr>
      <xdr:blipFill>
        <a:blip r:embed="rId113" cstate="print"/>
        <a:stretch>
          <a:fillRect/>
        </a:stretch>
      </xdr:blipFill>
      <xdr:spPr>
        <a:xfrm>
          <a:off x="9829800" y="162096450"/>
          <a:ext cx="4000500" cy="1895475"/>
        </a:xfrm>
        <a:prstGeom prst="rect">
          <a:avLst/>
        </a:prstGeom>
      </xdr:spPr>
    </xdr:pic>
  </etc:cellImage>
  <etc:cellImage>
    <xdr:pic>
      <xdr:nvPicPr>
        <xdr:cNvPr id="338" name="ID_7433D10EB7854915B0E705D311E871BA" descr="Picture"/>
        <xdr:cNvPicPr/>
      </xdr:nvPicPr>
      <xdr:blipFill>
        <a:blip r:embed="rId114" cstate="print"/>
        <a:stretch>
          <a:fillRect/>
        </a:stretch>
      </xdr:blipFill>
      <xdr:spPr>
        <a:xfrm>
          <a:off x="9829800" y="160191450"/>
          <a:ext cx="4000500" cy="1895475"/>
        </a:xfrm>
        <a:prstGeom prst="rect">
          <a:avLst/>
        </a:prstGeom>
      </xdr:spPr>
    </xdr:pic>
  </etc:cellImage>
  <etc:cellImage>
    <xdr:pic>
      <xdr:nvPicPr>
        <xdr:cNvPr id="334" name="ID_8A249A0F7966424F88773D93E169B2EE" descr="Picture"/>
        <xdr:cNvPicPr/>
      </xdr:nvPicPr>
      <xdr:blipFill>
        <a:blip r:embed="rId115" cstate="print"/>
        <a:stretch>
          <a:fillRect/>
        </a:stretch>
      </xdr:blipFill>
      <xdr:spPr>
        <a:xfrm>
          <a:off x="9829800" y="158286450"/>
          <a:ext cx="4000500" cy="1895475"/>
        </a:xfrm>
        <a:prstGeom prst="rect">
          <a:avLst/>
        </a:prstGeom>
      </xdr:spPr>
    </xdr:pic>
  </etc:cellImage>
  <etc:cellImage>
    <xdr:pic>
      <xdr:nvPicPr>
        <xdr:cNvPr id="330" name="ID_327CB1A4D1C2422399166D592D4DEC04" descr="Picture"/>
        <xdr:cNvPicPr/>
      </xdr:nvPicPr>
      <xdr:blipFill>
        <a:blip r:embed="rId116" cstate="print"/>
        <a:stretch>
          <a:fillRect/>
        </a:stretch>
      </xdr:blipFill>
      <xdr:spPr>
        <a:xfrm>
          <a:off x="9829800" y="156381450"/>
          <a:ext cx="4000500" cy="1895475"/>
        </a:xfrm>
        <a:prstGeom prst="rect">
          <a:avLst/>
        </a:prstGeom>
      </xdr:spPr>
    </xdr:pic>
  </etc:cellImage>
  <etc:cellImage>
    <xdr:pic>
      <xdr:nvPicPr>
        <xdr:cNvPr id="326" name="ID_0E7459351B1E4ACF99E344D579418704" descr="Picture"/>
        <xdr:cNvPicPr/>
      </xdr:nvPicPr>
      <xdr:blipFill>
        <a:blip r:embed="rId117" cstate="print"/>
        <a:stretch>
          <a:fillRect/>
        </a:stretch>
      </xdr:blipFill>
      <xdr:spPr>
        <a:xfrm>
          <a:off x="9829800" y="154476450"/>
          <a:ext cx="4000500" cy="1895475"/>
        </a:xfrm>
        <a:prstGeom prst="rect">
          <a:avLst/>
        </a:prstGeom>
      </xdr:spPr>
    </xdr:pic>
  </etc:cellImage>
  <etc:cellImage>
    <xdr:pic>
      <xdr:nvPicPr>
        <xdr:cNvPr id="322" name="ID_ECB90DB6E89C42558014D3F425AC8F61" descr="Picture"/>
        <xdr:cNvPicPr/>
      </xdr:nvPicPr>
      <xdr:blipFill>
        <a:blip r:embed="rId118" cstate="print"/>
        <a:stretch>
          <a:fillRect/>
        </a:stretch>
      </xdr:blipFill>
      <xdr:spPr>
        <a:xfrm>
          <a:off x="9829800" y="152571450"/>
          <a:ext cx="4000500" cy="1895475"/>
        </a:xfrm>
        <a:prstGeom prst="rect">
          <a:avLst/>
        </a:prstGeom>
      </xdr:spPr>
    </xdr:pic>
  </etc:cellImage>
  <etc:cellImage>
    <xdr:pic>
      <xdr:nvPicPr>
        <xdr:cNvPr id="318" name="ID_4AE455B2597B46F2B86F78BA1F0CDA3C" descr="Picture"/>
        <xdr:cNvPicPr/>
      </xdr:nvPicPr>
      <xdr:blipFill>
        <a:blip r:embed="rId119" cstate="print"/>
        <a:stretch>
          <a:fillRect/>
        </a:stretch>
      </xdr:blipFill>
      <xdr:spPr>
        <a:xfrm>
          <a:off x="9829800" y="150666450"/>
          <a:ext cx="4000500" cy="1895475"/>
        </a:xfrm>
        <a:prstGeom prst="rect">
          <a:avLst/>
        </a:prstGeom>
      </xdr:spPr>
    </xdr:pic>
  </etc:cellImage>
  <etc:cellImage>
    <xdr:pic>
      <xdr:nvPicPr>
        <xdr:cNvPr id="314" name="ID_F6C6604156244BF4B76905196B946AD0" descr="Picture"/>
        <xdr:cNvPicPr/>
      </xdr:nvPicPr>
      <xdr:blipFill>
        <a:blip r:embed="rId120" cstate="print"/>
        <a:stretch>
          <a:fillRect/>
        </a:stretch>
      </xdr:blipFill>
      <xdr:spPr>
        <a:xfrm>
          <a:off x="9829800" y="148761450"/>
          <a:ext cx="4000500" cy="1895475"/>
        </a:xfrm>
        <a:prstGeom prst="rect">
          <a:avLst/>
        </a:prstGeom>
      </xdr:spPr>
    </xdr:pic>
  </etc:cellImage>
  <etc:cellImage>
    <xdr:pic>
      <xdr:nvPicPr>
        <xdr:cNvPr id="310" name="ID_F18BB608A1BA476E844FB919690AA49E" descr="Picture"/>
        <xdr:cNvPicPr/>
      </xdr:nvPicPr>
      <xdr:blipFill>
        <a:blip r:embed="rId121" cstate="print"/>
        <a:stretch>
          <a:fillRect/>
        </a:stretch>
      </xdr:blipFill>
      <xdr:spPr>
        <a:xfrm>
          <a:off x="9829800" y="146856450"/>
          <a:ext cx="4000500" cy="1895475"/>
        </a:xfrm>
        <a:prstGeom prst="rect">
          <a:avLst/>
        </a:prstGeom>
      </xdr:spPr>
    </xdr:pic>
  </etc:cellImage>
  <etc:cellImage>
    <xdr:pic>
      <xdr:nvPicPr>
        <xdr:cNvPr id="306" name="ID_9E6445EB79B2481F99E29D6AF6C3DF2E" descr="Picture"/>
        <xdr:cNvPicPr/>
      </xdr:nvPicPr>
      <xdr:blipFill>
        <a:blip r:embed="rId122" cstate="print"/>
        <a:stretch>
          <a:fillRect/>
        </a:stretch>
      </xdr:blipFill>
      <xdr:spPr>
        <a:xfrm>
          <a:off x="9829800" y="144951450"/>
          <a:ext cx="4000500" cy="1895475"/>
        </a:xfrm>
        <a:prstGeom prst="rect">
          <a:avLst/>
        </a:prstGeom>
      </xdr:spPr>
    </xdr:pic>
  </etc:cellImage>
  <etc:cellImage>
    <xdr:pic>
      <xdr:nvPicPr>
        <xdr:cNvPr id="302" name="ID_73DFBD46EA8345C8B8A4BCEE3ABA00BA" descr="Picture"/>
        <xdr:cNvPicPr/>
      </xdr:nvPicPr>
      <xdr:blipFill>
        <a:blip r:embed="rId123" cstate="print"/>
        <a:stretch>
          <a:fillRect/>
        </a:stretch>
      </xdr:blipFill>
      <xdr:spPr>
        <a:xfrm>
          <a:off x="9829800" y="143046450"/>
          <a:ext cx="4000500" cy="1895475"/>
        </a:xfrm>
        <a:prstGeom prst="rect">
          <a:avLst/>
        </a:prstGeom>
      </xdr:spPr>
    </xdr:pic>
  </etc:cellImage>
  <etc:cellImage>
    <xdr:pic>
      <xdr:nvPicPr>
        <xdr:cNvPr id="298" name="ID_F7524929C21946568DE6FDA6910346E5" descr="Picture"/>
        <xdr:cNvPicPr/>
      </xdr:nvPicPr>
      <xdr:blipFill>
        <a:blip r:embed="rId124" cstate="print"/>
        <a:stretch>
          <a:fillRect/>
        </a:stretch>
      </xdr:blipFill>
      <xdr:spPr>
        <a:xfrm>
          <a:off x="9829800" y="141141450"/>
          <a:ext cx="4000500" cy="1895475"/>
        </a:xfrm>
        <a:prstGeom prst="rect">
          <a:avLst/>
        </a:prstGeom>
      </xdr:spPr>
    </xdr:pic>
  </etc:cellImage>
  <etc:cellImage>
    <xdr:pic>
      <xdr:nvPicPr>
        <xdr:cNvPr id="294" name="ID_C5F9D4ADE95E4F9EBCAFC7759A9B564E" descr="Picture"/>
        <xdr:cNvPicPr/>
      </xdr:nvPicPr>
      <xdr:blipFill>
        <a:blip r:embed="rId125" cstate="print"/>
        <a:stretch>
          <a:fillRect/>
        </a:stretch>
      </xdr:blipFill>
      <xdr:spPr>
        <a:xfrm>
          <a:off x="9829800" y="139236450"/>
          <a:ext cx="4000500" cy="1895475"/>
        </a:xfrm>
        <a:prstGeom prst="rect">
          <a:avLst/>
        </a:prstGeom>
      </xdr:spPr>
    </xdr:pic>
  </etc:cellImage>
  <etc:cellImage>
    <xdr:pic>
      <xdr:nvPicPr>
        <xdr:cNvPr id="290" name="ID_6336B6D2C3924FEEB042DAFA0C6D4B1C" descr="Picture"/>
        <xdr:cNvPicPr/>
      </xdr:nvPicPr>
      <xdr:blipFill>
        <a:blip r:embed="rId126" cstate="print"/>
        <a:stretch>
          <a:fillRect/>
        </a:stretch>
      </xdr:blipFill>
      <xdr:spPr>
        <a:xfrm>
          <a:off x="9829800" y="137331450"/>
          <a:ext cx="4000500" cy="1895475"/>
        </a:xfrm>
        <a:prstGeom prst="rect">
          <a:avLst/>
        </a:prstGeom>
      </xdr:spPr>
    </xdr:pic>
  </etc:cellImage>
  <etc:cellImage>
    <xdr:pic>
      <xdr:nvPicPr>
        <xdr:cNvPr id="286" name="ID_891DCBD842F44099BF12ADD3C17DB2C2" descr="Picture"/>
        <xdr:cNvPicPr/>
      </xdr:nvPicPr>
      <xdr:blipFill>
        <a:blip r:embed="rId127" cstate="print"/>
        <a:stretch>
          <a:fillRect/>
        </a:stretch>
      </xdr:blipFill>
      <xdr:spPr>
        <a:xfrm>
          <a:off x="9829800" y="135426450"/>
          <a:ext cx="4000500" cy="1895475"/>
        </a:xfrm>
        <a:prstGeom prst="rect">
          <a:avLst/>
        </a:prstGeom>
      </xdr:spPr>
    </xdr:pic>
  </etc:cellImage>
  <etc:cellImage>
    <xdr:pic>
      <xdr:nvPicPr>
        <xdr:cNvPr id="282" name="ID_A59441AB33E642DB888DF7751081AC9E" descr="Picture"/>
        <xdr:cNvPicPr/>
      </xdr:nvPicPr>
      <xdr:blipFill>
        <a:blip r:embed="rId128" cstate="print"/>
        <a:stretch>
          <a:fillRect/>
        </a:stretch>
      </xdr:blipFill>
      <xdr:spPr>
        <a:xfrm>
          <a:off x="9829800" y="133521450"/>
          <a:ext cx="4000500" cy="1895475"/>
        </a:xfrm>
        <a:prstGeom prst="rect">
          <a:avLst/>
        </a:prstGeom>
      </xdr:spPr>
    </xdr:pic>
  </etc:cellImage>
  <etc:cellImage>
    <xdr:pic>
      <xdr:nvPicPr>
        <xdr:cNvPr id="278" name="ID_BF10BB902B9C4EDCA7B9DF5552972DFD" descr="Picture"/>
        <xdr:cNvPicPr/>
      </xdr:nvPicPr>
      <xdr:blipFill>
        <a:blip r:embed="rId129" cstate="print"/>
        <a:stretch>
          <a:fillRect/>
        </a:stretch>
      </xdr:blipFill>
      <xdr:spPr>
        <a:xfrm>
          <a:off x="9829800" y="131616450"/>
          <a:ext cx="4000500" cy="1895475"/>
        </a:xfrm>
        <a:prstGeom prst="rect">
          <a:avLst/>
        </a:prstGeom>
      </xdr:spPr>
    </xdr:pic>
  </etc:cellImage>
  <etc:cellImage>
    <xdr:pic>
      <xdr:nvPicPr>
        <xdr:cNvPr id="274" name="ID_87F580A77309444180A7E663CADE3B50" descr="Picture"/>
        <xdr:cNvPicPr/>
      </xdr:nvPicPr>
      <xdr:blipFill>
        <a:blip r:embed="rId130" cstate="print"/>
        <a:stretch>
          <a:fillRect/>
        </a:stretch>
      </xdr:blipFill>
      <xdr:spPr>
        <a:xfrm>
          <a:off x="9829800" y="129711450"/>
          <a:ext cx="4000500" cy="1895475"/>
        </a:xfrm>
        <a:prstGeom prst="rect">
          <a:avLst/>
        </a:prstGeom>
      </xdr:spPr>
    </xdr:pic>
  </etc:cellImage>
  <etc:cellImage>
    <xdr:pic>
      <xdr:nvPicPr>
        <xdr:cNvPr id="270" name="ID_97F7EF890C714F5093D92665A1D00AD6" descr="Picture"/>
        <xdr:cNvPicPr/>
      </xdr:nvPicPr>
      <xdr:blipFill>
        <a:blip r:embed="rId131" cstate="print"/>
        <a:stretch>
          <a:fillRect/>
        </a:stretch>
      </xdr:blipFill>
      <xdr:spPr>
        <a:xfrm>
          <a:off x="9829800" y="127806450"/>
          <a:ext cx="4000500" cy="1895475"/>
        </a:xfrm>
        <a:prstGeom prst="rect">
          <a:avLst/>
        </a:prstGeom>
      </xdr:spPr>
    </xdr:pic>
  </etc:cellImage>
  <etc:cellImage>
    <xdr:pic>
      <xdr:nvPicPr>
        <xdr:cNvPr id="266" name="ID_7517C04CE0754220B076E767B73F7155" descr="Picture"/>
        <xdr:cNvPicPr/>
      </xdr:nvPicPr>
      <xdr:blipFill>
        <a:blip r:embed="rId132" cstate="print"/>
        <a:stretch>
          <a:fillRect/>
        </a:stretch>
      </xdr:blipFill>
      <xdr:spPr>
        <a:xfrm>
          <a:off x="9829800" y="125901450"/>
          <a:ext cx="4000500" cy="1895475"/>
        </a:xfrm>
        <a:prstGeom prst="rect">
          <a:avLst/>
        </a:prstGeom>
      </xdr:spPr>
    </xdr:pic>
  </etc:cellImage>
  <etc:cellImage>
    <xdr:pic>
      <xdr:nvPicPr>
        <xdr:cNvPr id="262" name="ID_0A98453F9C19479D92C0A5C44185F669" descr="Picture"/>
        <xdr:cNvPicPr/>
      </xdr:nvPicPr>
      <xdr:blipFill>
        <a:blip r:embed="rId133" cstate="print"/>
        <a:stretch>
          <a:fillRect/>
        </a:stretch>
      </xdr:blipFill>
      <xdr:spPr>
        <a:xfrm>
          <a:off x="9829800" y="123996450"/>
          <a:ext cx="4000500" cy="1895475"/>
        </a:xfrm>
        <a:prstGeom prst="rect">
          <a:avLst/>
        </a:prstGeom>
      </xdr:spPr>
    </xdr:pic>
  </etc:cellImage>
  <etc:cellImage>
    <xdr:pic>
      <xdr:nvPicPr>
        <xdr:cNvPr id="258" name="ID_1E06613E22F147E5B16ABE27F7FDE7B5" descr="Picture"/>
        <xdr:cNvPicPr/>
      </xdr:nvPicPr>
      <xdr:blipFill>
        <a:blip r:embed="rId134" cstate="print"/>
        <a:stretch>
          <a:fillRect/>
        </a:stretch>
      </xdr:blipFill>
      <xdr:spPr>
        <a:xfrm>
          <a:off x="9829800" y="122091450"/>
          <a:ext cx="4000500" cy="1895475"/>
        </a:xfrm>
        <a:prstGeom prst="rect">
          <a:avLst/>
        </a:prstGeom>
      </xdr:spPr>
    </xdr:pic>
  </etc:cellImage>
  <etc:cellImage>
    <xdr:pic>
      <xdr:nvPicPr>
        <xdr:cNvPr id="254" name="ID_170CAE5140C64329A01BCC056D451BF7" descr="Picture"/>
        <xdr:cNvPicPr/>
      </xdr:nvPicPr>
      <xdr:blipFill>
        <a:blip r:embed="rId135" cstate="print"/>
        <a:stretch>
          <a:fillRect/>
        </a:stretch>
      </xdr:blipFill>
      <xdr:spPr>
        <a:xfrm>
          <a:off x="9829800" y="120186450"/>
          <a:ext cx="4000500" cy="1895475"/>
        </a:xfrm>
        <a:prstGeom prst="rect">
          <a:avLst/>
        </a:prstGeom>
      </xdr:spPr>
    </xdr:pic>
  </etc:cellImage>
  <etc:cellImage>
    <xdr:pic>
      <xdr:nvPicPr>
        <xdr:cNvPr id="250" name="ID_A58D7B0700BB4C2DAA5E3269CC30889A" descr="Picture"/>
        <xdr:cNvPicPr/>
      </xdr:nvPicPr>
      <xdr:blipFill>
        <a:blip r:embed="rId136" cstate="print"/>
        <a:stretch>
          <a:fillRect/>
        </a:stretch>
      </xdr:blipFill>
      <xdr:spPr>
        <a:xfrm>
          <a:off x="9829800" y="118281450"/>
          <a:ext cx="4000500" cy="1895475"/>
        </a:xfrm>
        <a:prstGeom prst="rect">
          <a:avLst/>
        </a:prstGeom>
      </xdr:spPr>
    </xdr:pic>
  </etc:cellImage>
  <etc:cellImage>
    <xdr:pic>
      <xdr:nvPicPr>
        <xdr:cNvPr id="246" name="ID_305EA460E15747E4B3B8231C9DF0283A" descr="Picture"/>
        <xdr:cNvPicPr/>
      </xdr:nvPicPr>
      <xdr:blipFill>
        <a:blip r:embed="rId137" cstate="print"/>
        <a:stretch>
          <a:fillRect/>
        </a:stretch>
      </xdr:blipFill>
      <xdr:spPr>
        <a:xfrm>
          <a:off x="9829800" y="116376450"/>
          <a:ext cx="4000500" cy="1895475"/>
        </a:xfrm>
        <a:prstGeom prst="rect">
          <a:avLst/>
        </a:prstGeom>
      </xdr:spPr>
    </xdr:pic>
  </etc:cellImage>
  <etc:cellImage>
    <xdr:pic>
      <xdr:nvPicPr>
        <xdr:cNvPr id="242" name="ID_C1012C60A1A347F99E0BE41C3006FD1A" descr="Picture"/>
        <xdr:cNvPicPr/>
      </xdr:nvPicPr>
      <xdr:blipFill>
        <a:blip r:embed="rId138" cstate="print"/>
        <a:stretch>
          <a:fillRect/>
        </a:stretch>
      </xdr:blipFill>
      <xdr:spPr>
        <a:xfrm>
          <a:off x="9829800" y="114471450"/>
          <a:ext cx="4000500" cy="1895475"/>
        </a:xfrm>
        <a:prstGeom prst="rect">
          <a:avLst/>
        </a:prstGeom>
      </xdr:spPr>
    </xdr:pic>
  </etc:cellImage>
  <etc:cellImage>
    <xdr:pic>
      <xdr:nvPicPr>
        <xdr:cNvPr id="238" name="ID_82CE08EC41F44B6B9F9942E147C8AB86" descr="Picture"/>
        <xdr:cNvPicPr/>
      </xdr:nvPicPr>
      <xdr:blipFill>
        <a:blip r:embed="rId139" cstate="print"/>
        <a:stretch>
          <a:fillRect/>
        </a:stretch>
      </xdr:blipFill>
      <xdr:spPr>
        <a:xfrm>
          <a:off x="9829800" y="112566450"/>
          <a:ext cx="4000500" cy="1895475"/>
        </a:xfrm>
        <a:prstGeom prst="rect">
          <a:avLst/>
        </a:prstGeom>
      </xdr:spPr>
    </xdr:pic>
  </etc:cellImage>
  <etc:cellImage>
    <xdr:pic>
      <xdr:nvPicPr>
        <xdr:cNvPr id="234" name="ID_768CF6CE8D494714B74F32A76C63EE84" descr="Picture"/>
        <xdr:cNvPicPr/>
      </xdr:nvPicPr>
      <xdr:blipFill>
        <a:blip r:embed="rId140" cstate="print"/>
        <a:stretch>
          <a:fillRect/>
        </a:stretch>
      </xdr:blipFill>
      <xdr:spPr>
        <a:xfrm>
          <a:off x="9829800" y="110661450"/>
          <a:ext cx="4000500" cy="1895475"/>
        </a:xfrm>
        <a:prstGeom prst="rect">
          <a:avLst/>
        </a:prstGeom>
      </xdr:spPr>
    </xdr:pic>
  </etc:cellImage>
  <etc:cellImage>
    <xdr:pic>
      <xdr:nvPicPr>
        <xdr:cNvPr id="230" name="ID_1442F2B4A8CB4BF3A1953D7FBB2EED72" descr="Picture"/>
        <xdr:cNvPicPr/>
      </xdr:nvPicPr>
      <xdr:blipFill>
        <a:blip r:embed="rId141" cstate="print"/>
        <a:stretch>
          <a:fillRect/>
        </a:stretch>
      </xdr:blipFill>
      <xdr:spPr>
        <a:xfrm>
          <a:off x="9829800" y="108756450"/>
          <a:ext cx="4000500" cy="1895475"/>
        </a:xfrm>
        <a:prstGeom prst="rect">
          <a:avLst/>
        </a:prstGeom>
      </xdr:spPr>
    </xdr:pic>
  </etc:cellImage>
  <etc:cellImage>
    <xdr:pic>
      <xdr:nvPicPr>
        <xdr:cNvPr id="226" name="ID_64DDC36CC0AF4486A543EA65CB0F2A8D" descr="Picture"/>
        <xdr:cNvPicPr/>
      </xdr:nvPicPr>
      <xdr:blipFill>
        <a:blip r:embed="rId142" cstate="print"/>
        <a:stretch>
          <a:fillRect/>
        </a:stretch>
      </xdr:blipFill>
      <xdr:spPr>
        <a:xfrm>
          <a:off x="9829800" y="106851450"/>
          <a:ext cx="4000500" cy="1895475"/>
        </a:xfrm>
        <a:prstGeom prst="rect">
          <a:avLst/>
        </a:prstGeom>
      </xdr:spPr>
    </xdr:pic>
  </etc:cellImage>
  <etc:cellImage>
    <xdr:pic>
      <xdr:nvPicPr>
        <xdr:cNvPr id="222" name="ID_E2AF77AC8C824F64A2799A4792A9E3BD" descr="Picture"/>
        <xdr:cNvPicPr/>
      </xdr:nvPicPr>
      <xdr:blipFill>
        <a:blip r:embed="rId143" cstate="print"/>
        <a:stretch>
          <a:fillRect/>
        </a:stretch>
      </xdr:blipFill>
      <xdr:spPr>
        <a:xfrm>
          <a:off x="9829800" y="104946450"/>
          <a:ext cx="4000500" cy="1895475"/>
        </a:xfrm>
        <a:prstGeom prst="rect">
          <a:avLst/>
        </a:prstGeom>
      </xdr:spPr>
    </xdr:pic>
  </etc:cellImage>
  <etc:cellImage>
    <xdr:pic>
      <xdr:nvPicPr>
        <xdr:cNvPr id="218" name="ID_29057BD8BAF649758D54E58CE1959F95" descr="Picture"/>
        <xdr:cNvPicPr/>
      </xdr:nvPicPr>
      <xdr:blipFill>
        <a:blip r:embed="rId144" cstate="print"/>
        <a:stretch>
          <a:fillRect/>
        </a:stretch>
      </xdr:blipFill>
      <xdr:spPr>
        <a:xfrm>
          <a:off x="9829800" y="103041450"/>
          <a:ext cx="4000500" cy="1895475"/>
        </a:xfrm>
        <a:prstGeom prst="rect">
          <a:avLst/>
        </a:prstGeom>
      </xdr:spPr>
    </xdr:pic>
  </etc:cellImage>
  <etc:cellImage>
    <xdr:pic>
      <xdr:nvPicPr>
        <xdr:cNvPr id="214" name="ID_7DD9AE5E302B4E658747DF860F9B1861" descr="Picture"/>
        <xdr:cNvPicPr/>
      </xdr:nvPicPr>
      <xdr:blipFill>
        <a:blip r:embed="rId145" cstate="print"/>
        <a:stretch>
          <a:fillRect/>
        </a:stretch>
      </xdr:blipFill>
      <xdr:spPr>
        <a:xfrm>
          <a:off x="9829800" y="101136450"/>
          <a:ext cx="4000500" cy="1895475"/>
        </a:xfrm>
        <a:prstGeom prst="rect">
          <a:avLst/>
        </a:prstGeom>
      </xdr:spPr>
    </xdr:pic>
  </etc:cellImage>
  <etc:cellImage>
    <xdr:pic>
      <xdr:nvPicPr>
        <xdr:cNvPr id="210" name="ID_AFA2FA3E425A47E4BABDDFD05B13DB86" descr="Picture"/>
        <xdr:cNvPicPr/>
      </xdr:nvPicPr>
      <xdr:blipFill>
        <a:blip r:embed="rId146" cstate="print"/>
        <a:stretch>
          <a:fillRect/>
        </a:stretch>
      </xdr:blipFill>
      <xdr:spPr>
        <a:xfrm>
          <a:off x="9829800" y="99231450"/>
          <a:ext cx="4000500" cy="1895475"/>
        </a:xfrm>
        <a:prstGeom prst="rect">
          <a:avLst/>
        </a:prstGeom>
      </xdr:spPr>
    </xdr:pic>
  </etc:cellImage>
  <etc:cellImage>
    <xdr:pic>
      <xdr:nvPicPr>
        <xdr:cNvPr id="206" name="ID_DFD47DD837EC4C51B5E3E4136C1E444E" descr="Picture"/>
        <xdr:cNvPicPr/>
      </xdr:nvPicPr>
      <xdr:blipFill>
        <a:blip r:embed="rId147" cstate="print"/>
        <a:stretch>
          <a:fillRect/>
        </a:stretch>
      </xdr:blipFill>
      <xdr:spPr>
        <a:xfrm>
          <a:off x="9829800" y="97326450"/>
          <a:ext cx="4000500" cy="1895475"/>
        </a:xfrm>
        <a:prstGeom prst="rect">
          <a:avLst/>
        </a:prstGeom>
      </xdr:spPr>
    </xdr:pic>
  </etc:cellImage>
  <etc:cellImage>
    <xdr:pic>
      <xdr:nvPicPr>
        <xdr:cNvPr id="202" name="ID_51879961135A471F8C52D698E98399FC" descr="Picture"/>
        <xdr:cNvPicPr/>
      </xdr:nvPicPr>
      <xdr:blipFill>
        <a:blip r:embed="rId148" cstate="print"/>
        <a:stretch>
          <a:fillRect/>
        </a:stretch>
      </xdr:blipFill>
      <xdr:spPr>
        <a:xfrm>
          <a:off x="9829800" y="95421450"/>
          <a:ext cx="4000500" cy="1895475"/>
        </a:xfrm>
        <a:prstGeom prst="rect">
          <a:avLst/>
        </a:prstGeom>
      </xdr:spPr>
    </xdr:pic>
  </etc:cellImage>
  <etc:cellImage>
    <xdr:pic>
      <xdr:nvPicPr>
        <xdr:cNvPr id="198" name="ID_D86E57EF97844E68AC865E8D280ABFDD" descr="Picture"/>
        <xdr:cNvPicPr/>
      </xdr:nvPicPr>
      <xdr:blipFill>
        <a:blip r:embed="rId149" cstate="print"/>
        <a:stretch>
          <a:fillRect/>
        </a:stretch>
      </xdr:blipFill>
      <xdr:spPr>
        <a:xfrm>
          <a:off x="9829800" y="93516450"/>
          <a:ext cx="4000500" cy="1895475"/>
        </a:xfrm>
        <a:prstGeom prst="rect">
          <a:avLst/>
        </a:prstGeom>
      </xdr:spPr>
    </xdr:pic>
  </etc:cellImage>
  <etc:cellImage>
    <xdr:pic>
      <xdr:nvPicPr>
        <xdr:cNvPr id="194" name="ID_6C3322326CC94E89ABC0606B044F9485" descr="Picture"/>
        <xdr:cNvPicPr/>
      </xdr:nvPicPr>
      <xdr:blipFill>
        <a:blip r:embed="rId150" cstate="print"/>
        <a:stretch>
          <a:fillRect/>
        </a:stretch>
      </xdr:blipFill>
      <xdr:spPr>
        <a:xfrm>
          <a:off x="9829800" y="91611450"/>
          <a:ext cx="4000500" cy="1895475"/>
        </a:xfrm>
        <a:prstGeom prst="rect">
          <a:avLst/>
        </a:prstGeom>
      </xdr:spPr>
    </xdr:pic>
  </etc:cellImage>
  <etc:cellImage>
    <xdr:pic>
      <xdr:nvPicPr>
        <xdr:cNvPr id="190" name="ID_831338F0C3714D97A966E5BB5C43F76A" descr="Picture"/>
        <xdr:cNvPicPr/>
      </xdr:nvPicPr>
      <xdr:blipFill>
        <a:blip r:embed="rId151" cstate="print"/>
        <a:stretch>
          <a:fillRect/>
        </a:stretch>
      </xdr:blipFill>
      <xdr:spPr>
        <a:xfrm>
          <a:off x="9829800" y="89706450"/>
          <a:ext cx="4000500" cy="1895475"/>
        </a:xfrm>
        <a:prstGeom prst="rect">
          <a:avLst/>
        </a:prstGeom>
      </xdr:spPr>
    </xdr:pic>
  </etc:cellImage>
  <etc:cellImage>
    <xdr:pic>
      <xdr:nvPicPr>
        <xdr:cNvPr id="186" name="ID_4500C3B8E15C4464B8A89F184C3C799A" descr="Picture"/>
        <xdr:cNvPicPr/>
      </xdr:nvPicPr>
      <xdr:blipFill>
        <a:blip r:embed="rId152" cstate="print"/>
        <a:stretch>
          <a:fillRect/>
        </a:stretch>
      </xdr:blipFill>
      <xdr:spPr>
        <a:xfrm>
          <a:off x="9829800" y="87801450"/>
          <a:ext cx="4000500" cy="1895475"/>
        </a:xfrm>
        <a:prstGeom prst="rect">
          <a:avLst/>
        </a:prstGeom>
      </xdr:spPr>
    </xdr:pic>
  </etc:cellImage>
  <etc:cellImage>
    <xdr:pic>
      <xdr:nvPicPr>
        <xdr:cNvPr id="182" name="ID_16EA28A227A145B0B501ED1705E1BB54" descr="Picture"/>
        <xdr:cNvPicPr/>
      </xdr:nvPicPr>
      <xdr:blipFill>
        <a:blip r:embed="rId153" cstate="print"/>
        <a:stretch>
          <a:fillRect/>
        </a:stretch>
      </xdr:blipFill>
      <xdr:spPr>
        <a:xfrm>
          <a:off x="9829800" y="85896450"/>
          <a:ext cx="4000500" cy="1895475"/>
        </a:xfrm>
        <a:prstGeom prst="rect">
          <a:avLst/>
        </a:prstGeom>
      </xdr:spPr>
    </xdr:pic>
  </etc:cellImage>
  <etc:cellImage>
    <xdr:pic>
      <xdr:nvPicPr>
        <xdr:cNvPr id="178" name="ID_1FD508A0048A4F949CB04C39392D5AEF" descr="Picture"/>
        <xdr:cNvPicPr/>
      </xdr:nvPicPr>
      <xdr:blipFill>
        <a:blip r:embed="rId154" cstate="print"/>
        <a:stretch>
          <a:fillRect/>
        </a:stretch>
      </xdr:blipFill>
      <xdr:spPr>
        <a:xfrm>
          <a:off x="9829800" y="83991450"/>
          <a:ext cx="4000500" cy="1895475"/>
        </a:xfrm>
        <a:prstGeom prst="rect">
          <a:avLst/>
        </a:prstGeom>
      </xdr:spPr>
    </xdr:pic>
  </etc:cellImage>
  <etc:cellImage>
    <xdr:pic>
      <xdr:nvPicPr>
        <xdr:cNvPr id="174" name="ID_7CE455930B25410D9DCCE8EACCBD311F" descr="Picture"/>
        <xdr:cNvPicPr/>
      </xdr:nvPicPr>
      <xdr:blipFill>
        <a:blip r:embed="rId155" cstate="print"/>
        <a:stretch>
          <a:fillRect/>
        </a:stretch>
      </xdr:blipFill>
      <xdr:spPr>
        <a:xfrm>
          <a:off x="9829800" y="82086450"/>
          <a:ext cx="4000500" cy="1895475"/>
        </a:xfrm>
        <a:prstGeom prst="rect">
          <a:avLst/>
        </a:prstGeom>
      </xdr:spPr>
    </xdr:pic>
  </etc:cellImage>
  <etc:cellImage>
    <xdr:pic>
      <xdr:nvPicPr>
        <xdr:cNvPr id="170" name="ID_3570F078CDB6400F833C310C6F6E28CE" descr="Picture"/>
        <xdr:cNvPicPr/>
      </xdr:nvPicPr>
      <xdr:blipFill>
        <a:blip r:embed="rId156" cstate="print"/>
        <a:stretch>
          <a:fillRect/>
        </a:stretch>
      </xdr:blipFill>
      <xdr:spPr>
        <a:xfrm>
          <a:off x="9829800" y="80181450"/>
          <a:ext cx="4000500" cy="1895475"/>
        </a:xfrm>
        <a:prstGeom prst="rect">
          <a:avLst/>
        </a:prstGeom>
      </xdr:spPr>
    </xdr:pic>
  </etc:cellImage>
  <etc:cellImage>
    <xdr:pic>
      <xdr:nvPicPr>
        <xdr:cNvPr id="166" name="ID_E2D3FE36A8D641A9B0538C060A395FD9" descr="Picture"/>
        <xdr:cNvPicPr/>
      </xdr:nvPicPr>
      <xdr:blipFill>
        <a:blip r:embed="rId157" cstate="print"/>
        <a:stretch>
          <a:fillRect/>
        </a:stretch>
      </xdr:blipFill>
      <xdr:spPr>
        <a:xfrm>
          <a:off x="9829800" y="78276450"/>
          <a:ext cx="4000500" cy="1895475"/>
        </a:xfrm>
        <a:prstGeom prst="rect">
          <a:avLst/>
        </a:prstGeom>
      </xdr:spPr>
    </xdr:pic>
  </etc:cellImage>
  <etc:cellImage>
    <xdr:pic>
      <xdr:nvPicPr>
        <xdr:cNvPr id="162" name="ID_B55499E95F0442948ED48CE69B704BB7" descr="Picture"/>
        <xdr:cNvPicPr/>
      </xdr:nvPicPr>
      <xdr:blipFill>
        <a:blip r:embed="rId158" cstate="print"/>
        <a:stretch>
          <a:fillRect/>
        </a:stretch>
      </xdr:blipFill>
      <xdr:spPr>
        <a:xfrm>
          <a:off x="9829800" y="76371450"/>
          <a:ext cx="4000500" cy="1895475"/>
        </a:xfrm>
        <a:prstGeom prst="rect">
          <a:avLst/>
        </a:prstGeom>
      </xdr:spPr>
    </xdr:pic>
  </etc:cellImage>
  <etc:cellImage>
    <xdr:pic>
      <xdr:nvPicPr>
        <xdr:cNvPr id="158" name="ID_81001BC7360842DE96BF271AAE18000C" descr="Picture"/>
        <xdr:cNvPicPr/>
      </xdr:nvPicPr>
      <xdr:blipFill>
        <a:blip r:embed="rId159" cstate="print"/>
        <a:stretch>
          <a:fillRect/>
        </a:stretch>
      </xdr:blipFill>
      <xdr:spPr>
        <a:xfrm>
          <a:off x="9829800" y="74466450"/>
          <a:ext cx="4000500" cy="1895475"/>
        </a:xfrm>
        <a:prstGeom prst="rect">
          <a:avLst/>
        </a:prstGeom>
      </xdr:spPr>
    </xdr:pic>
  </etc:cellImage>
  <etc:cellImage>
    <xdr:pic>
      <xdr:nvPicPr>
        <xdr:cNvPr id="154" name="ID_CCCD0036E2DD42FD892354BFA40A6CCA" descr="Picture"/>
        <xdr:cNvPicPr/>
      </xdr:nvPicPr>
      <xdr:blipFill>
        <a:blip r:embed="rId160" cstate="print"/>
        <a:stretch>
          <a:fillRect/>
        </a:stretch>
      </xdr:blipFill>
      <xdr:spPr>
        <a:xfrm>
          <a:off x="9829800" y="72561450"/>
          <a:ext cx="4000500" cy="1895475"/>
        </a:xfrm>
        <a:prstGeom prst="rect">
          <a:avLst/>
        </a:prstGeom>
      </xdr:spPr>
    </xdr:pic>
  </etc:cellImage>
  <etc:cellImage>
    <xdr:pic>
      <xdr:nvPicPr>
        <xdr:cNvPr id="150" name="ID_0C7CBF397BB3407894632F1EDE7C613A" descr="Picture"/>
        <xdr:cNvPicPr/>
      </xdr:nvPicPr>
      <xdr:blipFill>
        <a:blip r:embed="rId161" cstate="print"/>
        <a:stretch>
          <a:fillRect/>
        </a:stretch>
      </xdr:blipFill>
      <xdr:spPr>
        <a:xfrm>
          <a:off x="9829800" y="70656450"/>
          <a:ext cx="4000500" cy="1895475"/>
        </a:xfrm>
        <a:prstGeom prst="rect">
          <a:avLst/>
        </a:prstGeom>
      </xdr:spPr>
    </xdr:pic>
  </etc:cellImage>
  <etc:cellImage>
    <xdr:pic>
      <xdr:nvPicPr>
        <xdr:cNvPr id="146" name="ID_52F205DF0F4548A6930ADF0DF5D8A350" descr="Picture"/>
        <xdr:cNvPicPr/>
      </xdr:nvPicPr>
      <xdr:blipFill>
        <a:blip r:embed="rId162" cstate="print"/>
        <a:stretch>
          <a:fillRect/>
        </a:stretch>
      </xdr:blipFill>
      <xdr:spPr>
        <a:xfrm>
          <a:off x="9829800" y="68751450"/>
          <a:ext cx="4000500" cy="1895475"/>
        </a:xfrm>
        <a:prstGeom prst="rect">
          <a:avLst/>
        </a:prstGeom>
      </xdr:spPr>
    </xdr:pic>
  </etc:cellImage>
  <etc:cellImage>
    <xdr:pic>
      <xdr:nvPicPr>
        <xdr:cNvPr id="142" name="ID_3AAB3FFB6EE44364BE168E88F49D229E" descr="Picture"/>
        <xdr:cNvPicPr/>
      </xdr:nvPicPr>
      <xdr:blipFill>
        <a:blip r:embed="rId163" cstate="print"/>
        <a:stretch>
          <a:fillRect/>
        </a:stretch>
      </xdr:blipFill>
      <xdr:spPr>
        <a:xfrm>
          <a:off x="9829800" y="66846450"/>
          <a:ext cx="4000500" cy="1895475"/>
        </a:xfrm>
        <a:prstGeom prst="rect">
          <a:avLst/>
        </a:prstGeom>
      </xdr:spPr>
    </xdr:pic>
  </etc:cellImage>
  <etc:cellImage>
    <xdr:pic>
      <xdr:nvPicPr>
        <xdr:cNvPr id="138" name="ID_95AD46239A62431E88BD59B3AF287376" descr="Picture"/>
        <xdr:cNvPicPr/>
      </xdr:nvPicPr>
      <xdr:blipFill>
        <a:blip r:embed="rId164" cstate="print"/>
        <a:stretch>
          <a:fillRect/>
        </a:stretch>
      </xdr:blipFill>
      <xdr:spPr>
        <a:xfrm>
          <a:off x="9829800" y="64941450"/>
          <a:ext cx="4000500" cy="1895475"/>
        </a:xfrm>
        <a:prstGeom prst="rect">
          <a:avLst/>
        </a:prstGeom>
      </xdr:spPr>
    </xdr:pic>
  </etc:cellImage>
  <etc:cellImage>
    <xdr:pic>
      <xdr:nvPicPr>
        <xdr:cNvPr id="134" name="ID_A7EE0EB4163E4817BD358BF08C57A43E" descr="Picture"/>
        <xdr:cNvPicPr/>
      </xdr:nvPicPr>
      <xdr:blipFill>
        <a:blip r:embed="rId165" cstate="print"/>
        <a:stretch>
          <a:fillRect/>
        </a:stretch>
      </xdr:blipFill>
      <xdr:spPr>
        <a:xfrm>
          <a:off x="9829800" y="63036450"/>
          <a:ext cx="4000500" cy="1895475"/>
        </a:xfrm>
        <a:prstGeom prst="rect">
          <a:avLst/>
        </a:prstGeom>
      </xdr:spPr>
    </xdr:pic>
  </etc:cellImage>
  <etc:cellImage>
    <xdr:pic>
      <xdr:nvPicPr>
        <xdr:cNvPr id="130" name="ID_B2335E7E76154B2B9420E11739FACDF6" descr="Picture"/>
        <xdr:cNvPicPr/>
      </xdr:nvPicPr>
      <xdr:blipFill>
        <a:blip r:embed="rId166" cstate="print"/>
        <a:stretch>
          <a:fillRect/>
        </a:stretch>
      </xdr:blipFill>
      <xdr:spPr>
        <a:xfrm>
          <a:off x="9829800" y="61131450"/>
          <a:ext cx="4000500" cy="1895475"/>
        </a:xfrm>
        <a:prstGeom prst="rect">
          <a:avLst/>
        </a:prstGeom>
      </xdr:spPr>
    </xdr:pic>
  </etc:cellImage>
  <etc:cellImage>
    <xdr:pic>
      <xdr:nvPicPr>
        <xdr:cNvPr id="126" name="ID_F7167E6ECD8B4DB88943028EF3DC3947" descr="Picture"/>
        <xdr:cNvPicPr/>
      </xdr:nvPicPr>
      <xdr:blipFill>
        <a:blip r:embed="rId167" cstate="print"/>
        <a:stretch>
          <a:fillRect/>
        </a:stretch>
      </xdr:blipFill>
      <xdr:spPr>
        <a:xfrm>
          <a:off x="9829800" y="59226450"/>
          <a:ext cx="4000500" cy="1895475"/>
        </a:xfrm>
        <a:prstGeom prst="rect">
          <a:avLst/>
        </a:prstGeom>
      </xdr:spPr>
    </xdr:pic>
  </etc:cellImage>
  <etc:cellImage>
    <xdr:pic>
      <xdr:nvPicPr>
        <xdr:cNvPr id="122" name="ID_A03062AC14324367B22C9EDB22A33E8B" descr="Picture"/>
        <xdr:cNvPicPr/>
      </xdr:nvPicPr>
      <xdr:blipFill>
        <a:blip r:embed="rId168" cstate="print"/>
        <a:stretch>
          <a:fillRect/>
        </a:stretch>
      </xdr:blipFill>
      <xdr:spPr>
        <a:xfrm>
          <a:off x="9829800" y="57321450"/>
          <a:ext cx="4000500" cy="1895475"/>
        </a:xfrm>
        <a:prstGeom prst="rect">
          <a:avLst/>
        </a:prstGeom>
      </xdr:spPr>
    </xdr:pic>
  </etc:cellImage>
  <etc:cellImage>
    <xdr:pic>
      <xdr:nvPicPr>
        <xdr:cNvPr id="118" name="ID_B888ADE8FB9B467DAC2C8B1893204657" descr="Picture"/>
        <xdr:cNvPicPr/>
      </xdr:nvPicPr>
      <xdr:blipFill>
        <a:blip r:embed="rId169" cstate="print"/>
        <a:stretch>
          <a:fillRect/>
        </a:stretch>
      </xdr:blipFill>
      <xdr:spPr>
        <a:xfrm>
          <a:off x="9829800" y="55416450"/>
          <a:ext cx="4000500" cy="1895475"/>
        </a:xfrm>
        <a:prstGeom prst="rect">
          <a:avLst/>
        </a:prstGeom>
      </xdr:spPr>
    </xdr:pic>
  </etc:cellImage>
  <etc:cellImage>
    <xdr:pic>
      <xdr:nvPicPr>
        <xdr:cNvPr id="114" name="ID_FD3DD8543239472991B21C8E789E1C5E" descr="Picture"/>
        <xdr:cNvPicPr/>
      </xdr:nvPicPr>
      <xdr:blipFill>
        <a:blip r:embed="rId170" cstate="print"/>
        <a:stretch>
          <a:fillRect/>
        </a:stretch>
      </xdr:blipFill>
      <xdr:spPr>
        <a:xfrm>
          <a:off x="9829800" y="53511450"/>
          <a:ext cx="4000500" cy="1895475"/>
        </a:xfrm>
        <a:prstGeom prst="rect">
          <a:avLst/>
        </a:prstGeom>
      </xdr:spPr>
    </xdr:pic>
  </etc:cellImage>
  <etc:cellImage>
    <xdr:pic>
      <xdr:nvPicPr>
        <xdr:cNvPr id="110" name="ID_CD2219C546EB4E5F87C0EDAAA857D405" descr="Picture"/>
        <xdr:cNvPicPr/>
      </xdr:nvPicPr>
      <xdr:blipFill>
        <a:blip r:embed="rId171" cstate="print"/>
        <a:stretch>
          <a:fillRect/>
        </a:stretch>
      </xdr:blipFill>
      <xdr:spPr>
        <a:xfrm>
          <a:off x="9829800" y="51606450"/>
          <a:ext cx="4000500" cy="1895475"/>
        </a:xfrm>
        <a:prstGeom prst="rect">
          <a:avLst/>
        </a:prstGeom>
      </xdr:spPr>
    </xdr:pic>
  </etc:cellImage>
  <etc:cellImage>
    <xdr:pic>
      <xdr:nvPicPr>
        <xdr:cNvPr id="106" name="ID_B634FB8028454FEBA29768C5A2C597DD" descr="Picture"/>
        <xdr:cNvPicPr/>
      </xdr:nvPicPr>
      <xdr:blipFill>
        <a:blip r:embed="rId172" cstate="print"/>
        <a:stretch>
          <a:fillRect/>
        </a:stretch>
      </xdr:blipFill>
      <xdr:spPr>
        <a:xfrm>
          <a:off x="9829800" y="49701450"/>
          <a:ext cx="4000500" cy="1895475"/>
        </a:xfrm>
        <a:prstGeom prst="rect">
          <a:avLst/>
        </a:prstGeom>
      </xdr:spPr>
    </xdr:pic>
  </etc:cellImage>
  <etc:cellImage>
    <xdr:pic>
      <xdr:nvPicPr>
        <xdr:cNvPr id="102" name="ID_89F71B7C5DBD44A2940D861683D036E5" descr="Picture"/>
        <xdr:cNvPicPr/>
      </xdr:nvPicPr>
      <xdr:blipFill>
        <a:blip r:embed="rId173" cstate="print"/>
        <a:stretch>
          <a:fillRect/>
        </a:stretch>
      </xdr:blipFill>
      <xdr:spPr>
        <a:xfrm>
          <a:off x="9829800" y="47796450"/>
          <a:ext cx="4000500" cy="1895475"/>
        </a:xfrm>
        <a:prstGeom prst="rect">
          <a:avLst/>
        </a:prstGeom>
      </xdr:spPr>
    </xdr:pic>
  </etc:cellImage>
  <etc:cellImage>
    <xdr:pic>
      <xdr:nvPicPr>
        <xdr:cNvPr id="98" name="ID_548679D561A64636958BF4CE6823CE42" descr="Picture"/>
        <xdr:cNvPicPr/>
      </xdr:nvPicPr>
      <xdr:blipFill>
        <a:blip r:embed="rId174" cstate="print"/>
        <a:stretch>
          <a:fillRect/>
        </a:stretch>
      </xdr:blipFill>
      <xdr:spPr>
        <a:xfrm>
          <a:off x="9829800" y="45891450"/>
          <a:ext cx="4000500" cy="1895475"/>
        </a:xfrm>
        <a:prstGeom prst="rect">
          <a:avLst/>
        </a:prstGeom>
      </xdr:spPr>
    </xdr:pic>
  </etc:cellImage>
  <etc:cellImage>
    <xdr:pic>
      <xdr:nvPicPr>
        <xdr:cNvPr id="94" name="ID_30227BB6E7C64C318D1F6C26D25B10C9" descr="Picture"/>
        <xdr:cNvPicPr/>
      </xdr:nvPicPr>
      <xdr:blipFill>
        <a:blip r:embed="rId175" cstate="print"/>
        <a:stretch>
          <a:fillRect/>
        </a:stretch>
      </xdr:blipFill>
      <xdr:spPr>
        <a:xfrm>
          <a:off x="9829800" y="43986450"/>
          <a:ext cx="4000500" cy="1895475"/>
        </a:xfrm>
        <a:prstGeom prst="rect">
          <a:avLst/>
        </a:prstGeom>
      </xdr:spPr>
    </xdr:pic>
  </etc:cellImage>
  <etc:cellImage>
    <xdr:pic>
      <xdr:nvPicPr>
        <xdr:cNvPr id="90" name="ID_148D211666444C37BB6D3EAA6591AC2D" descr="Picture"/>
        <xdr:cNvPicPr/>
      </xdr:nvPicPr>
      <xdr:blipFill>
        <a:blip r:embed="rId176" cstate="print"/>
        <a:stretch>
          <a:fillRect/>
        </a:stretch>
      </xdr:blipFill>
      <xdr:spPr>
        <a:xfrm>
          <a:off x="9829800" y="42081450"/>
          <a:ext cx="4000500" cy="1895475"/>
        </a:xfrm>
        <a:prstGeom prst="rect">
          <a:avLst/>
        </a:prstGeom>
      </xdr:spPr>
    </xdr:pic>
  </etc:cellImage>
  <etc:cellImage>
    <xdr:pic>
      <xdr:nvPicPr>
        <xdr:cNvPr id="86" name="ID_B604C2D2D3EF4D02B2E60F807AE9EE2C" descr="Picture"/>
        <xdr:cNvPicPr/>
      </xdr:nvPicPr>
      <xdr:blipFill>
        <a:blip r:embed="rId177" cstate="print"/>
        <a:stretch>
          <a:fillRect/>
        </a:stretch>
      </xdr:blipFill>
      <xdr:spPr>
        <a:xfrm>
          <a:off x="9829800" y="40176450"/>
          <a:ext cx="4000500" cy="1895475"/>
        </a:xfrm>
        <a:prstGeom prst="rect">
          <a:avLst/>
        </a:prstGeom>
      </xdr:spPr>
    </xdr:pic>
  </etc:cellImage>
  <etc:cellImage>
    <xdr:pic>
      <xdr:nvPicPr>
        <xdr:cNvPr id="82" name="ID_6A07030705B54DE78DAA83D5CD61CB6D" descr="Picture"/>
        <xdr:cNvPicPr/>
      </xdr:nvPicPr>
      <xdr:blipFill>
        <a:blip r:embed="rId178" cstate="print"/>
        <a:stretch>
          <a:fillRect/>
        </a:stretch>
      </xdr:blipFill>
      <xdr:spPr>
        <a:xfrm>
          <a:off x="9829800" y="38271450"/>
          <a:ext cx="4000500" cy="1895475"/>
        </a:xfrm>
        <a:prstGeom prst="rect">
          <a:avLst/>
        </a:prstGeom>
      </xdr:spPr>
    </xdr:pic>
  </etc:cellImage>
  <etc:cellImage>
    <xdr:pic>
      <xdr:nvPicPr>
        <xdr:cNvPr id="78" name="ID_992ACD8D81C74B04BC5C51BB1B591345" descr="Picture"/>
        <xdr:cNvPicPr/>
      </xdr:nvPicPr>
      <xdr:blipFill>
        <a:blip r:embed="rId179" cstate="print"/>
        <a:stretch>
          <a:fillRect/>
        </a:stretch>
      </xdr:blipFill>
      <xdr:spPr>
        <a:xfrm>
          <a:off x="9829800" y="36366450"/>
          <a:ext cx="4000500" cy="1895475"/>
        </a:xfrm>
        <a:prstGeom prst="rect">
          <a:avLst/>
        </a:prstGeom>
      </xdr:spPr>
    </xdr:pic>
  </etc:cellImage>
  <etc:cellImage>
    <xdr:pic>
      <xdr:nvPicPr>
        <xdr:cNvPr id="74" name="ID_AAC53F72E50A42858B1A56A5B8CE6E68" descr="Picture"/>
        <xdr:cNvPicPr/>
      </xdr:nvPicPr>
      <xdr:blipFill>
        <a:blip r:embed="rId180" cstate="print"/>
        <a:stretch>
          <a:fillRect/>
        </a:stretch>
      </xdr:blipFill>
      <xdr:spPr>
        <a:xfrm>
          <a:off x="9829800" y="34461450"/>
          <a:ext cx="4000500" cy="1895475"/>
        </a:xfrm>
        <a:prstGeom prst="rect">
          <a:avLst/>
        </a:prstGeom>
      </xdr:spPr>
    </xdr:pic>
  </etc:cellImage>
  <etc:cellImage>
    <xdr:pic>
      <xdr:nvPicPr>
        <xdr:cNvPr id="70" name="ID_78CEB27348154FF89FB25475B3C90796" descr="Picture"/>
        <xdr:cNvPicPr/>
      </xdr:nvPicPr>
      <xdr:blipFill>
        <a:blip r:embed="rId181" cstate="print"/>
        <a:stretch>
          <a:fillRect/>
        </a:stretch>
      </xdr:blipFill>
      <xdr:spPr>
        <a:xfrm>
          <a:off x="9829800" y="32556450"/>
          <a:ext cx="4000500" cy="1895475"/>
        </a:xfrm>
        <a:prstGeom prst="rect">
          <a:avLst/>
        </a:prstGeom>
      </xdr:spPr>
    </xdr:pic>
  </etc:cellImage>
  <etc:cellImage>
    <xdr:pic>
      <xdr:nvPicPr>
        <xdr:cNvPr id="66" name="ID_AAC0CBB132F4488C90AE1F69D9CDE3EA" descr="Picture"/>
        <xdr:cNvPicPr/>
      </xdr:nvPicPr>
      <xdr:blipFill>
        <a:blip r:embed="rId182" cstate="print"/>
        <a:stretch>
          <a:fillRect/>
        </a:stretch>
      </xdr:blipFill>
      <xdr:spPr>
        <a:xfrm>
          <a:off x="9829800" y="30651450"/>
          <a:ext cx="4000500" cy="1895475"/>
        </a:xfrm>
        <a:prstGeom prst="rect">
          <a:avLst/>
        </a:prstGeom>
      </xdr:spPr>
    </xdr:pic>
  </etc:cellImage>
  <etc:cellImage>
    <xdr:pic>
      <xdr:nvPicPr>
        <xdr:cNvPr id="6" name="ID_B4F4E4ABC86C442D8C7B085D8579D117" descr="Picture"/>
        <xdr:cNvPicPr/>
      </xdr:nvPicPr>
      <xdr:blipFill>
        <a:blip r:embed="rId183" cstate="print"/>
        <a:stretch>
          <a:fillRect/>
        </a:stretch>
      </xdr:blipFill>
      <xdr:spPr>
        <a:xfrm>
          <a:off x="9829800" y="2076450"/>
          <a:ext cx="4000500" cy="1895475"/>
        </a:xfrm>
        <a:prstGeom prst="rect">
          <a:avLst/>
        </a:prstGeom>
      </xdr:spPr>
    </xdr:pic>
  </etc:cellImage>
  <etc:cellImage>
    <xdr:pic>
      <xdr:nvPicPr>
        <xdr:cNvPr id="2" name="ID_B7FB724265A1495C8755C03D52513730" descr="Picture"/>
        <xdr:cNvPicPr/>
      </xdr:nvPicPr>
      <xdr:blipFill>
        <a:blip r:embed="rId184" cstate="print"/>
        <a:stretch>
          <a:fillRect/>
        </a:stretch>
      </xdr:blipFill>
      <xdr:spPr>
        <a:xfrm>
          <a:off x="9829800" y="171450"/>
          <a:ext cx="4000500" cy="1895475"/>
        </a:xfrm>
        <a:prstGeom prst="rect">
          <a:avLst/>
        </a:prstGeom>
      </xdr:spPr>
    </xdr:pic>
  </etc:cellImage>
  <etc:cellImage>
    <xdr:pic>
      <xdr:nvPicPr>
        <xdr:cNvPr id="10" name="ID_89AFF2A49A96468AAED733A10EACB294" descr="Picture"/>
        <xdr:cNvPicPr/>
      </xdr:nvPicPr>
      <xdr:blipFill>
        <a:blip r:embed="rId185" cstate="print"/>
        <a:stretch>
          <a:fillRect/>
        </a:stretch>
      </xdr:blipFill>
      <xdr:spPr>
        <a:xfrm>
          <a:off x="9829800" y="3981450"/>
          <a:ext cx="4000500" cy="1895475"/>
        </a:xfrm>
        <a:prstGeom prst="rect">
          <a:avLst/>
        </a:prstGeom>
      </xdr:spPr>
    </xdr:pic>
  </etc:cellImage>
  <etc:cellImage>
    <xdr:pic>
      <xdr:nvPicPr>
        <xdr:cNvPr id="14" name="ID_64824C01AE48479D95AB97729B0CF68B" descr="Picture"/>
        <xdr:cNvPicPr/>
      </xdr:nvPicPr>
      <xdr:blipFill>
        <a:blip r:embed="rId186" cstate="print"/>
        <a:stretch>
          <a:fillRect/>
        </a:stretch>
      </xdr:blipFill>
      <xdr:spPr>
        <a:xfrm>
          <a:off x="9829800" y="5886450"/>
          <a:ext cx="4000500" cy="1895475"/>
        </a:xfrm>
        <a:prstGeom prst="rect">
          <a:avLst/>
        </a:prstGeom>
      </xdr:spPr>
    </xdr:pic>
  </etc:cellImage>
  <etc:cellImage>
    <xdr:pic>
      <xdr:nvPicPr>
        <xdr:cNvPr id="18" name="ID_DB0C08494E4F4E1E83701AC0C6312175" descr="Picture"/>
        <xdr:cNvPicPr/>
      </xdr:nvPicPr>
      <xdr:blipFill>
        <a:blip r:embed="rId187" cstate="print"/>
        <a:stretch>
          <a:fillRect/>
        </a:stretch>
      </xdr:blipFill>
      <xdr:spPr>
        <a:xfrm>
          <a:off x="9829800" y="7791450"/>
          <a:ext cx="4000500" cy="1895475"/>
        </a:xfrm>
        <a:prstGeom prst="rect">
          <a:avLst/>
        </a:prstGeom>
      </xdr:spPr>
    </xdr:pic>
  </etc:cellImage>
  <etc:cellImage>
    <xdr:pic>
      <xdr:nvPicPr>
        <xdr:cNvPr id="22" name="ID_0E7F4AAD615C4F7AB0D45A0145B32C25" descr="Picture"/>
        <xdr:cNvPicPr/>
      </xdr:nvPicPr>
      <xdr:blipFill>
        <a:blip r:embed="rId188" cstate="print"/>
        <a:stretch>
          <a:fillRect/>
        </a:stretch>
      </xdr:blipFill>
      <xdr:spPr>
        <a:xfrm>
          <a:off x="9829800" y="9696450"/>
          <a:ext cx="4000500" cy="1895475"/>
        </a:xfrm>
        <a:prstGeom prst="rect">
          <a:avLst/>
        </a:prstGeom>
      </xdr:spPr>
    </xdr:pic>
  </etc:cellImage>
  <etc:cellImage>
    <xdr:pic>
      <xdr:nvPicPr>
        <xdr:cNvPr id="26" name="ID_160F1EBBB10B4551A57A825A7619539F" descr="Picture"/>
        <xdr:cNvPicPr/>
      </xdr:nvPicPr>
      <xdr:blipFill>
        <a:blip r:embed="rId189" cstate="print"/>
        <a:stretch>
          <a:fillRect/>
        </a:stretch>
      </xdr:blipFill>
      <xdr:spPr>
        <a:xfrm>
          <a:off x="9829800" y="11601450"/>
          <a:ext cx="4000500" cy="1895475"/>
        </a:xfrm>
        <a:prstGeom prst="rect">
          <a:avLst/>
        </a:prstGeom>
      </xdr:spPr>
    </xdr:pic>
  </etc:cellImage>
  <etc:cellImage>
    <xdr:pic>
      <xdr:nvPicPr>
        <xdr:cNvPr id="30" name="ID_4A673A699E3E4E968CA28091EE3B6540" descr="Picture"/>
        <xdr:cNvPicPr/>
      </xdr:nvPicPr>
      <xdr:blipFill>
        <a:blip r:embed="rId190" cstate="print"/>
        <a:stretch>
          <a:fillRect/>
        </a:stretch>
      </xdr:blipFill>
      <xdr:spPr>
        <a:xfrm>
          <a:off x="9829800" y="13506450"/>
          <a:ext cx="4000500" cy="1895475"/>
        </a:xfrm>
        <a:prstGeom prst="rect">
          <a:avLst/>
        </a:prstGeom>
      </xdr:spPr>
    </xdr:pic>
  </etc:cellImage>
  <etc:cellImage>
    <xdr:pic>
      <xdr:nvPicPr>
        <xdr:cNvPr id="34" name="ID_4E130AC61C1445B4883FA9386FE6F1A6" descr="Picture"/>
        <xdr:cNvPicPr/>
      </xdr:nvPicPr>
      <xdr:blipFill>
        <a:blip r:embed="rId191" cstate="print"/>
        <a:stretch>
          <a:fillRect/>
        </a:stretch>
      </xdr:blipFill>
      <xdr:spPr>
        <a:xfrm>
          <a:off x="9829800" y="15411450"/>
          <a:ext cx="4000500" cy="1895475"/>
        </a:xfrm>
        <a:prstGeom prst="rect">
          <a:avLst/>
        </a:prstGeom>
      </xdr:spPr>
    </xdr:pic>
  </etc:cellImage>
  <etc:cellImage>
    <xdr:pic>
      <xdr:nvPicPr>
        <xdr:cNvPr id="38" name="ID_102B04C9473D4B24A2E74EF1FD3E9D31" descr="Picture"/>
        <xdr:cNvPicPr/>
      </xdr:nvPicPr>
      <xdr:blipFill>
        <a:blip r:embed="rId192" cstate="print"/>
        <a:stretch>
          <a:fillRect/>
        </a:stretch>
      </xdr:blipFill>
      <xdr:spPr>
        <a:xfrm>
          <a:off x="9829800" y="17316450"/>
          <a:ext cx="4000500" cy="1895475"/>
        </a:xfrm>
        <a:prstGeom prst="rect">
          <a:avLst/>
        </a:prstGeom>
      </xdr:spPr>
    </xdr:pic>
  </etc:cellImage>
  <etc:cellImage>
    <xdr:pic>
      <xdr:nvPicPr>
        <xdr:cNvPr id="42" name="ID_E902F3B5E77B42F3A191414D2F03A7F7" descr="Picture"/>
        <xdr:cNvPicPr/>
      </xdr:nvPicPr>
      <xdr:blipFill>
        <a:blip r:embed="rId193" cstate="print"/>
        <a:stretch>
          <a:fillRect/>
        </a:stretch>
      </xdr:blipFill>
      <xdr:spPr>
        <a:xfrm>
          <a:off x="9829800" y="19221450"/>
          <a:ext cx="4000500" cy="1895475"/>
        </a:xfrm>
        <a:prstGeom prst="rect">
          <a:avLst/>
        </a:prstGeom>
      </xdr:spPr>
    </xdr:pic>
  </etc:cellImage>
  <etc:cellImage>
    <xdr:pic>
      <xdr:nvPicPr>
        <xdr:cNvPr id="46" name="ID_70326CA6FC1E4719B65D07364813F1F2" descr="Picture"/>
        <xdr:cNvPicPr/>
      </xdr:nvPicPr>
      <xdr:blipFill>
        <a:blip r:embed="rId194" cstate="print"/>
        <a:stretch>
          <a:fillRect/>
        </a:stretch>
      </xdr:blipFill>
      <xdr:spPr>
        <a:xfrm>
          <a:off x="9829800" y="21126450"/>
          <a:ext cx="4000500" cy="1895475"/>
        </a:xfrm>
        <a:prstGeom prst="rect">
          <a:avLst/>
        </a:prstGeom>
      </xdr:spPr>
    </xdr:pic>
  </etc:cellImage>
  <etc:cellImage>
    <xdr:pic>
      <xdr:nvPicPr>
        <xdr:cNvPr id="50" name="ID_8B7D6D9C368744BF85A5AB716DA8120D" descr="Picture"/>
        <xdr:cNvPicPr/>
      </xdr:nvPicPr>
      <xdr:blipFill>
        <a:blip r:embed="rId195" cstate="print"/>
        <a:stretch>
          <a:fillRect/>
        </a:stretch>
      </xdr:blipFill>
      <xdr:spPr>
        <a:xfrm>
          <a:off x="9829800" y="23031450"/>
          <a:ext cx="4000500" cy="1895475"/>
        </a:xfrm>
        <a:prstGeom prst="rect">
          <a:avLst/>
        </a:prstGeom>
      </xdr:spPr>
    </xdr:pic>
  </etc:cellImage>
  <etc:cellImage>
    <xdr:pic>
      <xdr:nvPicPr>
        <xdr:cNvPr id="54" name="ID_E2326718E5EC4798A9D2BF2CF52AD2E7" descr="Picture"/>
        <xdr:cNvPicPr/>
      </xdr:nvPicPr>
      <xdr:blipFill>
        <a:blip r:embed="rId196" cstate="print"/>
        <a:stretch>
          <a:fillRect/>
        </a:stretch>
      </xdr:blipFill>
      <xdr:spPr>
        <a:xfrm>
          <a:off x="9829800" y="24936450"/>
          <a:ext cx="4000500" cy="1895475"/>
        </a:xfrm>
        <a:prstGeom prst="rect">
          <a:avLst/>
        </a:prstGeom>
      </xdr:spPr>
    </xdr:pic>
  </etc:cellImage>
  <etc:cellImage>
    <xdr:pic>
      <xdr:nvPicPr>
        <xdr:cNvPr id="58" name="ID_8C3081F006024FCEACDA0E74184231B2" descr="Picture"/>
        <xdr:cNvPicPr/>
      </xdr:nvPicPr>
      <xdr:blipFill>
        <a:blip r:embed="rId197" cstate="print"/>
        <a:stretch>
          <a:fillRect/>
        </a:stretch>
      </xdr:blipFill>
      <xdr:spPr>
        <a:xfrm>
          <a:off x="9829800" y="26841450"/>
          <a:ext cx="4000500" cy="1895475"/>
        </a:xfrm>
        <a:prstGeom prst="rect">
          <a:avLst/>
        </a:prstGeom>
      </xdr:spPr>
    </xdr:pic>
  </etc:cellImage>
  <etc:cellImage>
    <xdr:pic>
      <xdr:nvPicPr>
        <xdr:cNvPr id="62" name="ID_986A3EE89BA94A7AADF55FF08C5C206B" descr="Picture"/>
        <xdr:cNvPicPr/>
      </xdr:nvPicPr>
      <xdr:blipFill>
        <a:blip r:embed="rId198" cstate="print"/>
        <a:stretch>
          <a:fillRect/>
        </a:stretch>
      </xdr:blipFill>
      <xdr:spPr>
        <a:xfrm>
          <a:off x="9829800" y="28746450"/>
          <a:ext cx="4000500" cy="1895475"/>
        </a:xfrm>
        <a:prstGeom prst="rect">
          <a:avLst/>
        </a:prstGeom>
      </xdr:spPr>
    </xdr:pic>
  </etc:cellImage>
  <etc:cellImage>
    <xdr:pic>
      <xdr:nvPicPr>
        <xdr:cNvPr id="396" name="ID_B51291C068FC4959B67F65276ADD393B" descr="Picture"/>
        <xdr:cNvPicPr/>
      </xdr:nvPicPr>
      <xdr:blipFill>
        <a:blip r:embed="rId199" cstate="print"/>
        <a:stretch>
          <a:fillRect/>
        </a:stretch>
      </xdr:blipFill>
      <xdr:spPr>
        <a:xfrm>
          <a:off x="22250400" y="186861450"/>
          <a:ext cx="3333750" cy="1895475"/>
        </a:xfrm>
        <a:prstGeom prst="rect">
          <a:avLst/>
        </a:prstGeom>
      </xdr:spPr>
    </xdr:pic>
  </etc:cellImage>
  <etc:cellImage>
    <xdr:pic>
      <xdr:nvPicPr>
        <xdr:cNvPr id="392" name="ID_F1ED6185236141E3A279528D89728A53" descr="Picture"/>
        <xdr:cNvPicPr/>
      </xdr:nvPicPr>
      <xdr:blipFill>
        <a:blip r:embed="rId200" cstate="print"/>
        <a:stretch>
          <a:fillRect/>
        </a:stretch>
      </xdr:blipFill>
      <xdr:spPr>
        <a:xfrm>
          <a:off x="22250400" y="184956450"/>
          <a:ext cx="3333750" cy="1895475"/>
        </a:xfrm>
        <a:prstGeom prst="rect">
          <a:avLst/>
        </a:prstGeom>
      </xdr:spPr>
    </xdr:pic>
  </etc:cellImage>
  <etc:cellImage>
    <xdr:pic>
      <xdr:nvPicPr>
        <xdr:cNvPr id="388" name="ID_D5CA468FF8DE473DB84264880BFA98AB" descr="Picture"/>
        <xdr:cNvPicPr/>
      </xdr:nvPicPr>
      <xdr:blipFill>
        <a:blip r:embed="rId201" cstate="print"/>
        <a:stretch>
          <a:fillRect/>
        </a:stretch>
      </xdr:blipFill>
      <xdr:spPr>
        <a:xfrm>
          <a:off x="22250400" y="183051450"/>
          <a:ext cx="3333750" cy="1895475"/>
        </a:xfrm>
        <a:prstGeom prst="rect">
          <a:avLst/>
        </a:prstGeom>
      </xdr:spPr>
    </xdr:pic>
  </etc:cellImage>
  <etc:cellImage>
    <xdr:pic>
      <xdr:nvPicPr>
        <xdr:cNvPr id="384" name="ID_08E1AC8B36CA444C9F62B4FDB564CDBA" descr="Picture"/>
        <xdr:cNvPicPr/>
      </xdr:nvPicPr>
      <xdr:blipFill>
        <a:blip r:embed="rId202" cstate="print"/>
        <a:stretch>
          <a:fillRect/>
        </a:stretch>
      </xdr:blipFill>
      <xdr:spPr>
        <a:xfrm>
          <a:off x="22250400" y="181146450"/>
          <a:ext cx="3333750" cy="1895475"/>
        </a:xfrm>
        <a:prstGeom prst="rect">
          <a:avLst/>
        </a:prstGeom>
      </xdr:spPr>
    </xdr:pic>
  </etc:cellImage>
  <etc:cellImage>
    <xdr:pic>
      <xdr:nvPicPr>
        <xdr:cNvPr id="380" name="ID_CBE947ECD00D4413BB0F6C0ACD272365" descr="Picture"/>
        <xdr:cNvPicPr/>
      </xdr:nvPicPr>
      <xdr:blipFill>
        <a:blip r:embed="rId203" cstate="print"/>
        <a:stretch>
          <a:fillRect/>
        </a:stretch>
      </xdr:blipFill>
      <xdr:spPr>
        <a:xfrm>
          <a:off x="22250400" y="179241450"/>
          <a:ext cx="3333750" cy="1895475"/>
        </a:xfrm>
        <a:prstGeom prst="rect">
          <a:avLst/>
        </a:prstGeom>
      </xdr:spPr>
    </xdr:pic>
  </etc:cellImage>
  <etc:cellImage>
    <xdr:pic>
      <xdr:nvPicPr>
        <xdr:cNvPr id="376" name="ID_59AAD9E8E98949E2858D3CB3AC6FD88A" descr="Picture"/>
        <xdr:cNvPicPr/>
      </xdr:nvPicPr>
      <xdr:blipFill>
        <a:blip r:embed="rId204" cstate="print"/>
        <a:stretch>
          <a:fillRect/>
        </a:stretch>
      </xdr:blipFill>
      <xdr:spPr>
        <a:xfrm>
          <a:off x="22250400" y="177336450"/>
          <a:ext cx="3333750" cy="1895475"/>
        </a:xfrm>
        <a:prstGeom prst="rect">
          <a:avLst/>
        </a:prstGeom>
      </xdr:spPr>
    </xdr:pic>
  </etc:cellImage>
  <etc:cellImage>
    <xdr:pic>
      <xdr:nvPicPr>
        <xdr:cNvPr id="372" name="ID_1D52D63A3CE64EAF8C03E572BEFF3E01" descr="Picture"/>
        <xdr:cNvPicPr/>
      </xdr:nvPicPr>
      <xdr:blipFill>
        <a:blip r:embed="rId205" cstate="print"/>
        <a:stretch>
          <a:fillRect/>
        </a:stretch>
      </xdr:blipFill>
      <xdr:spPr>
        <a:xfrm>
          <a:off x="22250400" y="175431450"/>
          <a:ext cx="3333750" cy="1895475"/>
        </a:xfrm>
        <a:prstGeom prst="rect">
          <a:avLst/>
        </a:prstGeom>
      </xdr:spPr>
    </xdr:pic>
  </etc:cellImage>
  <etc:cellImage>
    <xdr:pic>
      <xdr:nvPicPr>
        <xdr:cNvPr id="368" name="ID_B7AFF57C02C8453FBC63CA855B877BC8" descr="Picture"/>
        <xdr:cNvPicPr/>
      </xdr:nvPicPr>
      <xdr:blipFill>
        <a:blip r:embed="rId206" cstate="print"/>
        <a:stretch>
          <a:fillRect/>
        </a:stretch>
      </xdr:blipFill>
      <xdr:spPr>
        <a:xfrm>
          <a:off x="22250400" y="173526450"/>
          <a:ext cx="3333750" cy="1895475"/>
        </a:xfrm>
        <a:prstGeom prst="rect">
          <a:avLst/>
        </a:prstGeom>
      </xdr:spPr>
    </xdr:pic>
  </etc:cellImage>
  <etc:cellImage>
    <xdr:pic>
      <xdr:nvPicPr>
        <xdr:cNvPr id="364" name="ID_D75B3DF2214146AD93FDAD71E0F69B7B" descr="Picture"/>
        <xdr:cNvPicPr/>
      </xdr:nvPicPr>
      <xdr:blipFill>
        <a:blip r:embed="rId207" cstate="print"/>
        <a:stretch>
          <a:fillRect/>
        </a:stretch>
      </xdr:blipFill>
      <xdr:spPr>
        <a:xfrm>
          <a:off x="22250400" y="171621450"/>
          <a:ext cx="3333750" cy="1895475"/>
        </a:xfrm>
        <a:prstGeom prst="rect">
          <a:avLst/>
        </a:prstGeom>
      </xdr:spPr>
    </xdr:pic>
  </etc:cellImage>
  <etc:cellImage>
    <xdr:pic>
      <xdr:nvPicPr>
        <xdr:cNvPr id="360" name="ID_A9FADDE9A06F47628AD32E6C4BACA99D" descr="Picture"/>
        <xdr:cNvPicPr/>
      </xdr:nvPicPr>
      <xdr:blipFill>
        <a:blip r:embed="rId208" cstate="print"/>
        <a:stretch>
          <a:fillRect/>
        </a:stretch>
      </xdr:blipFill>
      <xdr:spPr>
        <a:xfrm>
          <a:off x="22250400" y="169716450"/>
          <a:ext cx="3333750" cy="1895475"/>
        </a:xfrm>
        <a:prstGeom prst="rect">
          <a:avLst/>
        </a:prstGeom>
      </xdr:spPr>
    </xdr:pic>
  </etc:cellImage>
  <etc:cellImage>
    <xdr:pic>
      <xdr:nvPicPr>
        <xdr:cNvPr id="356" name="ID_24D7E999E6C9488DAA6454B302AD994D" descr="Picture"/>
        <xdr:cNvPicPr/>
      </xdr:nvPicPr>
      <xdr:blipFill>
        <a:blip r:embed="rId209" cstate="print"/>
        <a:stretch>
          <a:fillRect/>
        </a:stretch>
      </xdr:blipFill>
      <xdr:spPr>
        <a:xfrm>
          <a:off x="22250400" y="167811450"/>
          <a:ext cx="3333750" cy="1895475"/>
        </a:xfrm>
        <a:prstGeom prst="rect">
          <a:avLst/>
        </a:prstGeom>
      </xdr:spPr>
    </xdr:pic>
  </etc:cellImage>
  <etc:cellImage>
    <xdr:pic>
      <xdr:nvPicPr>
        <xdr:cNvPr id="352" name="ID_076926F440CE41D8BFB8038A6126F4EA" descr="Picture"/>
        <xdr:cNvPicPr/>
      </xdr:nvPicPr>
      <xdr:blipFill>
        <a:blip r:embed="rId210" cstate="print"/>
        <a:stretch>
          <a:fillRect/>
        </a:stretch>
      </xdr:blipFill>
      <xdr:spPr>
        <a:xfrm>
          <a:off x="22250400" y="165906450"/>
          <a:ext cx="3333750" cy="1895475"/>
        </a:xfrm>
        <a:prstGeom prst="rect">
          <a:avLst/>
        </a:prstGeom>
      </xdr:spPr>
    </xdr:pic>
  </etc:cellImage>
  <etc:cellImage>
    <xdr:pic>
      <xdr:nvPicPr>
        <xdr:cNvPr id="348" name="ID_2BBF7B0AB9984EA3A5F0800EFAD7A208" descr="Picture"/>
        <xdr:cNvPicPr/>
      </xdr:nvPicPr>
      <xdr:blipFill>
        <a:blip r:embed="rId211" cstate="print"/>
        <a:stretch>
          <a:fillRect/>
        </a:stretch>
      </xdr:blipFill>
      <xdr:spPr>
        <a:xfrm>
          <a:off x="22250400" y="164001450"/>
          <a:ext cx="3333750" cy="1895475"/>
        </a:xfrm>
        <a:prstGeom prst="rect">
          <a:avLst/>
        </a:prstGeom>
      </xdr:spPr>
    </xdr:pic>
  </etc:cellImage>
  <etc:cellImage>
    <xdr:pic>
      <xdr:nvPicPr>
        <xdr:cNvPr id="344" name="ID_A4FF1DE09644407BA32384AD1293CF09" descr="Picture"/>
        <xdr:cNvPicPr/>
      </xdr:nvPicPr>
      <xdr:blipFill>
        <a:blip r:embed="rId212" cstate="print"/>
        <a:stretch>
          <a:fillRect/>
        </a:stretch>
      </xdr:blipFill>
      <xdr:spPr>
        <a:xfrm>
          <a:off x="22250400" y="162096450"/>
          <a:ext cx="3333750" cy="1895475"/>
        </a:xfrm>
        <a:prstGeom prst="rect">
          <a:avLst/>
        </a:prstGeom>
      </xdr:spPr>
    </xdr:pic>
  </etc:cellImage>
  <etc:cellImage>
    <xdr:pic>
      <xdr:nvPicPr>
        <xdr:cNvPr id="340" name="ID_998B77D34D2940F6A8B7E0BB76AD75EF" descr="Picture"/>
        <xdr:cNvPicPr/>
      </xdr:nvPicPr>
      <xdr:blipFill>
        <a:blip r:embed="rId213" cstate="print"/>
        <a:stretch>
          <a:fillRect/>
        </a:stretch>
      </xdr:blipFill>
      <xdr:spPr>
        <a:xfrm>
          <a:off x="22250400" y="160191450"/>
          <a:ext cx="3333750" cy="1895475"/>
        </a:xfrm>
        <a:prstGeom prst="rect">
          <a:avLst/>
        </a:prstGeom>
      </xdr:spPr>
    </xdr:pic>
  </etc:cellImage>
  <etc:cellImage>
    <xdr:pic>
      <xdr:nvPicPr>
        <xdr:cNvPr id="336" name="ID_B8DDD5C8EF6C405C8E6CC6621A97C5E1" descr="Picture"/>
        <xdr:cNvPicPr/>
      </xdr:nvPicPr>
      <xdr:blipFill>
        <a:blip r:embed="rId214" cstate="print"/>
        <a:stretch>
          <a:fillRect/>
        </a:stretch>
      </xdr:blipFill>
      <xdr:spPr>
        <a:xfrm>
          <a:off x="22250400" y="158286450"/>
          <a:ext cx="3333750" cy="1895475"/>
        </a:xfrm>
        <a:prstGeom prst="rect">
          <a:avLst/>
        </a:prstGeom>
      </xdr:spPr>
    </xdr:pic>
  </etc:cellImage>
  <etc:cellImage>
    <xdr:pic>
      <xdr:nvPicPr>
        <xdr:cNvPr id="332" name="ID_A6F43F45B258463AAA858416AC46EE4E" descr="Picture"/>
        <xdr:cNvPicPr/>
      </xdr:nvPicPr>
      <xdr:blipFill>
        <a:blip r:embed="rId215" cstate="print"/>
        <a:stretch>
          <a:fillRect/>
        </a:stretch>
      </xdr:blipFill>
      <xdr:spPr>
        <a:xfrm>
          <a:off x="22250400" y="156381450"/>
          <a:ext cx="3333750" cy="1895475"/>
        </a:xfrm>
        <a:prstGeom prst="rect">
          <a:avLst/>
        </a:prstGeom>
      </xdr:spPr>
    </xdr:pic>
  </etc:cellImage>
  <etc:cellImage>
    <xdr:pic>
      <xdr:nvPicPr>
        <xdr:cNvPr id="328" name="ID_448C7E8B7D404899AE4820C125151570" descr="Picture"/>
        <xdr:cNvPicPr/>
      </xdr:nvPicPr>
      <xdr:blipFill>
        <a:blip r:embed="rId216" cstate="print"/>
        <a:stretch>
          <a:fillRect/>
        </a:stretch>
      </xdr:blipFill>
      <xdr:spPr>
        <a:xfrm>
          <a:off x="22250400" y="154476450"/>
          <a:ext cx="3333750" cy="1895475"/>
        </a:xfrm>
        <a:prstGeom prst="rect">
          <a:avLst/>
        </a:prstGeom>
      </xdr:spPr>
    </xdr:pic>
  </etc:cellImage>
  <etc:cellImage>
    <xdr:pic>
      <xdr:nvPicPr>
        <xdr:cNvPr id="324" name="ID_958F2605C38141CF89472E6BFF1CAAB8" descr="Picture"/>
        <xdr:cNvPicPr/>
      </xdr:nvPicPr>
      <xdr:blipFill>
        <a:blip r:embed="rId217" cstate="print"/>
        <a:stretch>
          <a:fillRect/>
        </a:stretch>
      </xdr:blipFill>
      <xdr:spPr>
        <a:xfrm>
          <a:off x="22250400" y="152571450"/>
          <a:ext cx="3333750" cy="1895475"/>
        </a:xfrm>
        <a:prstGeom prst="rect">
          <a:avLst/>
        </a:prstGeom>
      </xdr:spPr>
    </xdr:pic>
  </etc:cellImage>
  <etc:cellImage>
    <xdr:pic>
      <xdr:nvPicPr>
        <xdr:cNvPr id="320" name="ID_A86D5058ABA5442CAE4706C927C60932" descr="Picture"/>
        <xdr:cNvPicPr/>
      </xdr:nvPicPr>
      <xdr:blipFill>
        <a:blip r:embed="rId218" cstate="print"/>
        <a:stretch>
          <a:fillRect/>
        </a:stretch>
      </xdr:blipFill>
      <xdr:spPr>
        <a:xfrm>
          <a:off x="22250400" y="150666450"/>
          <a:ext cx="3333750" cy="1895475"/>
        </a:xfrm>
        <a:prstGeom prst="rect">
          <a:avLst/>
        </a:prstGeom>
      </xdr:spPr>
    </xdr:pic>
  </etc:cellImage>
  <etc:cellImage>
    <xdr:pic>
      <xdr:nvPicPr>
        <xdr:cNvPr id="316" name="ID_FACC6338BBED41A392640BF7D2764A34" descr="Picture"/>
        <xdr:cNvPicPr/>
      </xdr:nvPicPr>
      <xdr:blipFill>
        <a:blip r:embed="rId219" cstate="print"/>
        <a:stretch>
          <a:fillRect/>
        </a:stretch>
      </xdr:blipFill>
      <xdr:spPr>
        <a:xfrm>
          <a:off x="22250400" y="148761450"/>
          <a:ext cx="3333750" cy="1895475"/>
        </a:xfrm>
        <a:prstGeom prst="rect">
          <a:avLst/>
        </a:prstGeom>
      </xdr:spPr>
    </xdr:pic>
  </etc:cellImage>
  <etc:cellImage>
    <xdr:pic>
      <xdr:nvPicPr>
        <xdr:cNvPr id="312" name="ID_AF1DE75D9CE84967B22DA3977CA0B192" descr="Picture"/>
        <xdr:cNvPicPr/>
      </xdr:nvPicPr>
      <xdr:blipFill>
        <a:blip r:embed="rId220" cstate="print"/>
        <a:stretch>
          <a:fillRect/>
        </a:stretch>
      </xdr:blipFill>
      <xdr:spPr>
        <a:xfrm>
          <a:off x="22250400" y="146856450"/>
          <a:ext cx="3333750" cy="1895475"/>
        </a:xfrm>
        <a:prstGeom prst="rect">
          <a:avLst/>
        </a:prstGeom>
      </xdr:spPr>
    </xdr:pic>
  </etc:cellImage>
  <etc:cellImage>
    <xdr:pic>
      <xdr:nvPicPr>
        <xdr:cNvPr id="308" name="ID_682EAF9225374AD2A6ACF427D5EF7D31" descr="Picture"/>
        <xdr:cNvPicPr/>
      </xdr:nvPicPr>
      <xdr:blipFill>
        <a:blip r:embed="rId221" cstate="print"/>
        <a:stretch>
          <a:fillRect/>
        </a:stretch>
      </xdr:blipFill>
      <xdr:spPr>
        <a:xfrm>
          <a:off x="22250400" y="144951450"/>
          <a:ext cx="3333750" cy="1895475"/>
        </a:xfrm>
        <a:prstGeom prst="rect">
          <a:avLst/>
        </a:prstGeom>
      </xdr:spPr>
    </xdr:pic>
  </etc:cellImage>
  <etc:cellImage>
    <xdr:pic>
      <xdr:nvPicPr>
        <xdr:cNvPr id="304" name="ID_7786150CB8754E37B208BADFEE61993B" descr="Picture"/>
        <xdr:cNvPicPr/>
      </xdr:nvPicPr>
      <xdr:blipFill>
        <a:blip r:embed="rId222" cstate="print"/>
        <a:stretch>
          <a:fillRect/>
        </a:stretch>
      </xdr:blipFill>
      <xdr:spPr>
        <a:xfrm>
          <a:off x="22250400" y="143046450"/>
          <a:ext cx="3333750" cy="1895475"/>
        </a:xfrm>
        <a:prstGeom prst="rect">
          <a:avLst/>
        </a:prstGeom>
      </xdr:spPr>
    </xdr:pic>
  </etc:cellImage>
  <etc:cellImage>
    <xdr:pic>
      <xdr:nvPicPr>
        <xdr:cNvPr id="300" name="ID_FFA49B08B2CB46E5929112C58B88D997" descr="Picture"/>
        <xdr:cNvPicPr/>
      </xdr:nvPicPr>
      <xdr:blipFill>
        <a:blip r:embed="rId223" cstate="print"/>
        <a:stretch>
          <a:fillRect/>
        </a:stretch>
      </xdr:blipFill>
      <xdr:spPr>
        <a:xfrm>
          <a:off x="22250400" y="141141450"/>
          <a:ext cx="3333750" cy="1895475"/>
        </a:xfrm>
        <a:prstGeom prst="rect">
          <a:avLst/>
        </a:prstGeom>
      </xdr:spPr>
    </xdr:pic>
  </etc:cellImage>
  <etc:cellImage>
    <xdr:pic>
      <xdr:nvPicPr>
        <xdr:cNvPr id="296" name="ID_7AA561A635EA4C5C840A4C2C787F7EA4" descr="Picture"/>
        <xdr:cNvPicPr/>
      </xdr:nvPicPr>
      <xdr:blipFill>
        <a:blip r:embed="rId224" cstate="print"/>
        <a:stretch>
          <a:fillRect/>
        </a:stretch>
      </xdr:blipFill>
      <xdr:spPr>
        <a:xfrm>
          <a:off x="22250400" y="139236450"/>
          <a:ext cx="3333750" cy="1895475"/>
        </a:xfrm>
        <a:prstGeom prst="rect">
          <a:avLst/>
        </a:prstGeom>
      </xdr:spPr>
    </xdr:pic>
  </etc:cellImage>
  <etc:cellImage>
    <xdr:pic>
      <xdr:nvPicPr>
        <xdr:cNvPr id="292" name="ID_AB9A44B2526444D1BBAAA9E7A2A41B8A" descr="Picture"/>
        <xdr:cNvPicPr/>
      </xdr:nvPicPr>
      <xdr:blipFill>
        <a:blip r:embed="rId225" cstate="print"/>
        <a:stretch>
          <a:fillRect/>
        </a:stretch>
      </xdr:blipFill>
      <xdr:spPr>
        <a:xfrm>
          <a:off x="22250400" y="137331450"/>
          <a:ext cx="3333750" cy="1895475"/>
        </a:xfrm>
        <a:prstGeom prst="rect">
          <a:avLst/>
        </a:prstGeom>
      </xdr:spPr>
    </xdr:pic>
  </etc:cellImage>
  <etc:cellImage>
    <xdr:pic>
      <xdr:nvPicPr>
        <xdr:cNvPr id="288" name="ID_913AFB17DAEA432292B83C35D20C986C" descr="Picture"/>
        <xdr:cNvPicPr/>
      </xdr:nvPicPr>
      <xdr:blipFill>
        <a:blip r:embed="rId226" cstate="print"/>
        <a:stretch>
          <a:fillRect/>
        </a:stretch>
      </xdr:blipFill>
      <xdr:spPr>
        <a:xfrm>
          <a:off x="22250400" y="135426450"/>
          <a:ext cx="3333750" cy="1895475"/>
        </a:xfrm>
        <a:prstGeom prst="rect">
          <a:avLst/>
        </a:prstGeom>
      </xdr:spPr>
    </xdr:pic>
  </etc:cellImage>
  <etc:cellImage>
    <xdr:pic>
      <xdr:nvPicPr>
        <xdr:cNvPr id="284" name="ID_4FBE18BA29B841A1A6795F1CEDEA4D89" descr="Picture"/>
        <xdr:cNvPicPr/>
      </xdr:nvPicPr>
      <xdr:blipFill>
        <a:blip r:embed="rId227" cstate="print"/>
        <a:stretch>
          <a:fillRect/>
        </a:stretch>
      </xdr:blipFill>
      <xdr:spPr>
        <a:xfrm>
          <a:off x="22250400" y="133521450"/>
          <a:ext cx="3333750" cy="1895475"/>
        </a:xfrm>
        <a:prstGeom prst="rect">
          <a:avLst/>
        </a:prstGeom>
      </xdr:spPr>
    </xdr:pic>
  </etc:cellImage>
  <etc:cellImage>
    <xdr:pic>
      <xdr:nvPicPr>
        <xdr:cNvPr id="280" name="ID_B49C0094B2D34FFC9B4E6E8B9986B8BB" descr="Picture"/>
        <xdr:cNvPicPr/>
      </xdr:nvPicPr>
      <xdr:blipFill>
        <a:blip r:embed="rId228" cstate="print"/>
        <a:stretch>
          <a:fillRect/>
        </a:stretch>
      </xdr:blipFill>
      <xdr:spPr>
        <a:xfrm>
          <a:off x="22250400" y="131616450"/>
          <a:ext cx="3333750" cy="1895475"/>
        </a:xfrm>
        <a:prstGeom prst="rect">
          <a:avLst/>
        </a:prstGeom>
      </xdr:spPr>
    </xdr:pic>
  </etc:cellImage>
  <etc:cellImage>
    <xdr:pic>
      <xdr:nvPicPr>
        <xdr:cNvPr id="276" name="ID_0EF9719B935B4B3DA6DA95B2910D6E30" descr="Picture"/>
        <xdr:cNvPicPr/>
      </xdr:nvPicPr>
      <xdr:blipFill>
        <a:blip r:embed="rId229" cstate="print"/>
        <a:stretch>
          <a:fillRect/>
        </a:stretch>
      </xdr:blipFill>
      <xdr:spPr>
        <a:xfrm>
          <a:off x="22250400" y="129711450"/>
          <a:ext cx="3333750" cy="1895475"/>
        </a:xfrm>
        <a:prstGeom prst="rect">
          <a:avLst/>
        </a:prstGeom>
      </xdr:spPr>
    </xdr:pic>
  </etc:cellImage>
  <etc:cellImage>
    <xdr:pic>
      <xdr:nvPicPr>
        <xdr:cNvPr id="272" name="ID_623BE8B60A8E4170BDCED93157025E6D" descr="Picture"/>
        <xdr:cNvPicPr/>
      </xdr:nvPicPr>
      <xdr:blipFill>
        <a:blip r:embed="rId230" cstate="print"/>
        <a:stretch>
          <a:fillRect/>
        </a:stretch>
      </xdr:blipFill>
      <xdr:spPr>
        <a:xfrm>
          <a:off x="22250400" y="127806450"/>
          <a:ext cx="3333750" cy="1895475"/>
        </a:xfrm>
        <a:prstGeom prst="rect">
          <a:avLst/>
        </a:prstGeom>
      </xdr:spPr>
    </xdr:pic>
  </etc:cellImage>
  <etc:cellImage>
    <xdr:pic>
      <xdr:nvPicPr>
        <xdr:cNvPr id="268" name="ID_1B1CC1D7D760445C8E02CF7A820CDAC5" descr="Picture"/>
        <xdr:cNvPicPr/>
      </xdr:nvPicPr>
      <xdr:blipFill>
        <a:blip r:embed="rId231" cstate="print"/>
        <a:stretch>
          <a:fillRect/>
        </a:stretch>
      </xdr:blipFill>
      <xdr:spPr>
        <a:xfrm>
          <a:off x="22250400" y="125901450"/>
          <a:ext cx="3333750" cy="1895475"/>
        </a:xfrm>
        <a:prstGeom prst="rect">
          <a:avLst/>
        </a:prstGeom>
      </xdr:spPr>
    </xdr:pic>
  </etc:cellImage>
  <etc:cellImage>
    <xdr:pic>
      <xdr:nvPicPr>
        <xdr:cNvPr id="264" name="ID_3670F258656A4A10BB13A5B4B63C7E8C" descr="Picture"/>
        <xdr:cNvPicPr/>
      </xdr:nvPicPr>
      <xdr:blipFill>
        <a:blip r:embed="rId232" cstate="print"/>
        <a:stretch>
          <a:fillRect/>
        </a:stretch>
      </xdr:blipFill>
      <xdr:spPr>
        <a:xfrm>
          <a:off x="22250400" y="123996450"/>
          <a:ext cx="3333750" cy="1895475"/>
        </a:xfrm>
        <a:prstGeom prst="rect">
          <a:avLst/>
        </a:prstGeom>
      </xdr:spPr>
    </xdr:pic>
  </etc:cellImage>
  <etc:cellImage>
    <xdr:pic>
      <xdr:nvPicPr>
        <xdr:cNvPr id="260" name="ID_6497CFD393F248158B15111947E26CD4" descr="Picture"/>
        <xdr:cNvPicPr/>
      </xdr:nvPicPr>
      <xdr:blipFill>
        <a:blip r:embed="rId233" cstate="print"/>
        <a:stretch>
          <a:fillRect/>
        </a:stretch>
      </xdr:blipFill>
      <xdr:spPr>
        <a:xfrm>
          <a:off x="22250400" y="122091450"/>
          <a:ext cx="3333750" cy="1895475"/>
        </a:xfrm>
        <a:prstGeom prst="rect">
          <a:avLst/>
        </a:prstGeom>
      </xdr:spPr>
    </xdr:pic>
  </etc:cellImage>
  <etc:cellImage>
    <xdr:pic>
      <xdr:nvPicPr>
        <xdr:cNvPr id="256" name="ID_DCDD2993DA4340A3B9B3526298B27638" descr="Picture"/>
        <xdr:cNvPicPr/>
      </xdr:nvPicPr>
      <xdr:blipFill>
        <a:blip r:embed="rId234" cstate="print"/>
        <a:stretch>
          <a:fillRect/>
        </a:stretch>
      </xdr:blipFill>
      <xdr:spPr>
        <a:xfrm>
          <a:off x="22250400" y="120186450"/>
          <a:ext cx="3333750" cy="1895475"/>
        </a:xfrm>
        <a:prstGeom prst="rect">
          <a:avLst/>
        </a:prstGeom>
      </xdr:spPr>
    </xdr:pic>
  </etc:cellImage>
  <etc:cellImage>
    <xdr:pic>
      <xdr:nvPicPr>
        <xdr:cNvPr id="252" name="ID_C353420D0255453EBB2AE7486BBA4C8B" descr="Picture"/>
        <xdr:cNvPicPr/>
      </xdr:nvPicPr>
      <xdr:blipFill>
        <a:blip r:embed="rId235" cstate="print"/>
        <a:stretch>
          <a:fillRect/>
        </a:stretch>
      </xdr:blipFill>
      <xdr:spPr>
        <a:xfrm>
          <a:off x="22250400" y="118281450"/>
          <a:ext cx="3333750" cy="1895475"/>
        </a:xfrm>
        <a:prstGeom prst="rect">
          <a:avLst/>
        </a:prstGeom>
      </xdr:spPr>
    </xdr:pic>
  </etc:cellImage>
  <etc:cellImage>
    <xdr:pic>
      <xdr:nvPicPr>
        <xdr:cNvPr id="248" name="ID_29C395A3F9F94A5082A47AA00BA87353" descr="Picture"/>
        <xdr:cNvPicPr/>
      </xdr:nvPicPr>
      <xdr:blipFill>
        <a:blip r:embed="rId236" cstate="print"/>
        <a:stretch>
          <a:fillRect/>
        </a:stretch>
      </xdr:blipFill>
      <xdr:spPr>
        <a:xfrm>
          <a:off x="22250400" y="116376450"/>
          <a:ext cx="3333750" cy="1895475"/>
        </a:xfrm>
        <a:prstGeom prst="rect">
          <a:avLst/>
        </a:prstGeom>
      </xdr:spPr>
    </xdr:pic>
  </etc:cellImage>
  <etc:cellImage>
    <xdr:pic>
      <xdr:nvPicPr>
        <xdr:cNvPr id="244" name="ID_ED70471B657A4D47BDAB659BBA645B27" descr="Picture"/>
        <xdr:cNvPicPr/>
      </xdr:nvPicPr>
      <xdr:blipFill>
        <a:blip r:embed="rId237" cstate="print"/>
        <a:stretch>
          <a:fillRect/>
        </a:stretch>
      </xdr:blipFill>
      <xdr:spPr>
        <a:xfrm>
          <a:off x="22250400" y="114471450"/>
          <a:ext cx="3333750" cy="1895475"/>
        </a:xfrm>
        <a:prstGeom prst="rect">
          <a:avLst/>
        </a:prstGeom>
      </xdr:spPr>
    </xdr:pic>
  </etc:cellImage>
  <etc:cellImage>
    <xdr:pic>
      <xdr:nvPicPr>
        <xdr:cNvPr id="240" name="ID_090E15C7AC874201A4CD92E503E82445" descr="Picture"/>
        <xdr:cNvPicPr/>
      </xdr:nvPicPr>
      <xdr:blipFill>
        <a:blip r:embed="rId238" cstate="print"/>
        <a:stretch>
          <a:fillRect/>
        </a:stretch>
      </xdr:blipFill>
      <xdr:spPr>
        <a:xfrm>
          <a:off x="22250400" y="112566450"/>
          <a:ext cx="3333750" cy="1895475"/>
        </a:xfrm>
        <a:prstGeom prst="rect">
          <a:avLst/>
        </a:prstGeom>
      </xdr:spPr>
    </xdr:pic>
  </etc:cellImage>
  <etc:cellImage>
    <xdr:pic>
      <xdr:nvPicPr>
        <xdr:cNvPr id="236" name="ID_D68EC55E67204DB5BC3F1B1987BCC09E" descr="Picture"/>
        <xdr:cNvPicPr/>
      </xdr:nvPicPr>
      <xdr:blipFill>
        <a:blip r:embed="rId239" cstate="print"/>
        <a:stretch>
          <a:fillRect/>
        </a:stretch>
      </xdr:blipFill>
      <xdr:spPr>
        <a:xfrm>
          <a:off x="22250400" y="110661450"/>
          <a:ext cx="3333750" cy="1895475"/>
        </a:xfrm>
        <a:prstGeom prst="rect">
          <a:avLst/>
        </a:prstGeom>
      </xdr:spPr>
    </xdr:pic>
  </etc:cellImage>
  <etc:cellImage>
    <xdr:pic>
      <xdr:nvPicPr>
        <xdr:cNvPr id="232" name="ID_4E442B9395A5429E87A0FF6F679B259F" descr="Picture"/>
        <xdr:cNvPicPr/>
      </xdr:nvPicPr>
      <xdr:blipFill>
        <a:blip r:embed="rId240" cstate="print"/>
        <a:stretch>
          <a:fillRect/>
        </a:stretch>
      </xdr:blipFill>
      <xdr:spPr>
        <a:xfrm>
          <a:off x="22250400" y="108756450"/>
          <a:ext cx="3333750" cy="1895475"/>
        </a:xfrm>
        <a:prstGeom prst="rect">
          <a:avLst/>
        </a:prstGeom>
      </xdr:spPr>
    </xdr:pic>
  </etc:cellImage>
  <etc:cellImage>
    <xdr:pic>
      <xdr:nvPicPr>
        <xdr:cNvPr id="228" name="ID_C4211A72FF9C4F6BAF4A56ACF488054E" descr="Picture"/>
        <xdr:cNvPicPr/>
      </xdr:nvPicPr>
      <xdr:blipFill>
        <a:blip r:embed="rId241" cstate="print"/>
        <a:stretch>
          <a:fillRect/>
        </a:stretch>
      </xdr:blipFill>
      <xdr:spPr>
        <a:xfrm>
          <a:off x="22250400" y="106851450"/>
          <a:ext cx="3333750" cy="1895475"/>
        </a:xfrm>
        <a:prstGeom prst="rect">
          <a:avLst/>
        </a:prstGeom>
      </xdr:spPr>
    </xdr:pic>
  </etc:cellImage>
  <etc:cellImage>
    <xdr:pic>
      <xdr:nvPicPr>
        <xdr:cNvPr id="224" name="ID_9C2DA034453D45F290A7F0DA400829C0" descr="Picture"/>
        <xdr:cNvPicPr/>
      </xdr:nvPicPr>
      <xdr:blipFill>
        <a:blip r:embed="rId242" cstate="print"/>
        <a:stretch>
          <a:fillRect/>
        </a:stretch>
      </xdr:blipFill>
      <xdr:spPr>
        <a:xfrm>
          <a:off x="22250400" y="104946450"/>
          <a:ext cx="3333750" cy="1895475"/>
        </a:xfrm>
        <a:prstGeom prst="rect">
          <a:avLst/>
        </a:prstGeom>
      </xdr:spPr>
    </xdr:pic>
  </etc:cellImage>
  <etc:cellImage>
    <xdr:pic>
      <xdr:nvPicPr>
        <xdr:cNvPr id="220" name="ID_1686966E914049D791F9044C055EE7D1" descr="Picture"/>
        <xdr:cNvPicPr/>
      </xdr:nvPicPr>
      <xdr:blipFill>
        <a:blip r:embed="rId243" cstate="print"/>
        <a:stretch>
          <a:fillRect/>
        </a:stretch>
      </xdr:blipFill>
      <xdr:spPr>
        <a:xfrm>
          <a:off x="22250400" y="103041450"/>
          <a:ext cx="3333750" cy="1895475"/>
        </a:xfrm>
        <a:prstGeom prst="rect">
          <a:avLst/>
        </a:prstGeom>
      </xdr:spPr>
    </xdr:pic>
  </etc:cellImage>
  <etc:cellImage>
    <xdr:pic>
      <xdr:nvPicPr>
        <xdr:cNvPr id="216" name="ID_B638B58BD6B4475AB6158A1566E6A294" descr="Picture"/>
        <xdr:cNvPicPr/>
      </xdr:nvPicPr>
      <xdr:blipFill>
        <a:blip r:embed="rId244" cstate="print"/>
        <a:stretch>
          <a:fillRect/>
        </a:stretch>
      </xdr:blipFill>
      <xdr:spPr>
        <a:xfrm>
          <a:off x="22250400" y="101136450"/>
          <a:ext cx="3333750" cy="1895475"/>
        </a:xfrm>
        <a:prstGeom prst="rect">
          <a:avLst/>
        </a:prstGeom>
      </xdr:spPr>
    </xdr:pic>
  </etc:cellImage>
  <etc:cellImage>
    <xdr:pic>
      <xdr:nvPicPr>
        <xdr:cNvPr id="212" name="ID_4B278A41C1CD4793A767A2F310A23F5D" descr="Picture"/>
        <xdr:cNvPicPr/>
      </xdr:nvPicPr>
      <xdr:blipFill>
        <a:blip r:embed="rId245" cstate="print"/>
        <a:stretch>
          <a:fillRect/>
        </a:stretch>
      </xdr:blipFill>
      <xdr:spPr>
        <a:xfrm>
          <a:off x="22250400" y="99231450"/>
          <a:ext cx="3333750" cy="1895475"/>
        </a:xfrm>
        <a:prstGeom prst="rect">
          <a:avLst/>
        </a:prstGeom>
      </xdr:spPr>
    </xdr:pic>
  </etc:cellImage>
  <etc:cellImage>
    <xdr:pic>
      <xdr:nvPicPr>
        <xdr:cNvPr id="208" name="ID_071ECCC71A694443A19CFB142F38A0BC" descr="Picture"/>
        <xdr:cNvPicPr/>
      </xdr:nvPicPr>
      <xdr:blipFill>
        <a:blip r:embed="rId246" cstate="print"/>
        <a:stretch>
          <a:fillRect/>
        </a:stretch>
      </xdr:blipFill>
      <xdr:spPr>
        <a:xfrm>
          <a:off x="22250400" y="97326450"/>
          <a:ext cx="3333750" cy="1895475"/>
        </a:xfrm>
        <a:prstGeom prst="rect">
          <a:avLst/>
        </a:prstGeom>
      </xdr:spPr>
    </xdr:pic>
  </etc:cellImage>
  <etc:cellImage>
    <xdr:pic>
      <xdr:nvPicPr>
        <xdr:cNvPr id="204" name="ID_5BA577E12F654BF4B3F069801E08E36A" descr="Picture"/>
        <xdr:cNvPicPr/>
      </xdr:nvPicPr>
      <xdr:blipFill>
        <a:blip r:embed="rId247" cstate="print"/>
        <a:stretch>
          <a:fillRect/>
        </a:stretch>
      </xdr:blipFill>
      <xdr:spPr>
        <a:xfrm>
          <a:off x="22250400" y="95421450"/>
          <a:ext cx="3333750" cy="1895475"/>
        </a:xfrm>
        <a:prstGeom prst="rect">
          <a:avLst/>
        </a:prstGeom>
      </xdr:spPr>
    </xdr:pic>
  </etc:cellImage>
  <etc:cellImage>
    <xdr:pic>
      <xdr:nvPicPr>
        <xdr:cNvPr id="200" name="ID_977024CC7B574E8BB718B42AD5B07D2A" descr="Picture"/>
        <xdr:cNvPicPr/>
      </xdr:nvPicPr>
      <xdr:blipFill>
        <a:blip r:embed="rId248" cstate="print"/>
        <a:stretch>
          <a:fillRect/>
        </a:stretch>
      </xdr:blipFill>
      <xdr:spPr>
        <a:xfrm>
          <a:off x="22250400" y="93516450"/>
          <a:ext cx="3333750" cy="1895475"/>
        </a:xfrm>
        <a:prstGeom prst="rect">
          <a:avLst/>
        </a:prstGeom>
      </xdr:spPr>
    </xdr:pic>
  </etc:cellImage>
  <etc:cellImage>
    <xdr:pic>
      <xdr:nvPicPr>
        <xdr:cNvPr id="196" name="ID_59806AC8FE684262A4392A1693F11D40" descr="Picture"/>
        <xdr:cNvPicPr/>
      </xdr:nvPicPr>
      <xdr:blipFill>
        <a:blip r:embed="rId249" cstate="print"/>
        <a:stretch>
          <a:fillRect/>
        </a:stretch>
      </xdr:blipFill>
      <xdr:spPr>
        <a:xfrm>
          <a:off x="22250400" y="91611450"/>
          <a:ext cx="3333750" cy="1895475"/>
        </a:xfrm>
        <a:prstGeom prst="rect">
          <a:avLst/>
        </a:prstGeom>
      </xdr:spPr>
    </xdr:pic>
  </etc:cellImage>
  <etc:cellImage>
    <xdr:pic>
      <xdr:nvPicPr>
        <xdr:cNvPr id="192" name="ID_7C86DAD9C5FC4CC091480C8F7C32FDB5" descr="Picture"/>
        <xdr:cNvPicPr/>
      </xdr:nvPicPr>
      <xdr:blipFill>
        <a:blip r:embed="rId250" cstate="print"/>
        <a:stretch>
          <a:fillRect/>
        </a:stretch>
      </xdr:blipFill>
      <xdr:spPr>
        <a:xfrm>
          <a:off x="22250400" y="89706450"/>
          <a:ext cx="3333750" cy="1895475"/>
        </a:xfrm>
        <a:prstGeom prst="rect">
          <a:avLst/>
        </a:prstGeom>
      </xdr:spPr>
    </xdr:pic>
  </etc:cellImage>
  <etc:cellImage>
    <xdr:pic>
      <xdr:nvPicPr>
        <xdr:cNvPr id="188" name="ID_E002F2CEC77B4F22A82905EBAA6F6121" descr="Picture"/>
        <xdr:cNvPicPr/>
      </xdr:nvPicPr>
      <xdr:blipFill>
        <a:blip r:embed="rId251" cstate="print"/>
        <a:stretch>
          <a:fillRect/>
        </a:stretch>
      </xdr:blipFill>
      <xdr:spPr>
        <a:xfrm>
          <a:off x="22250400" y="87801450"/>
          <a:ext cx="3333750" cy="1895475"/>
        </a:xfrm>
        <a:prstGeom prst="rect">
          <a:avLst/>
        </a:prstGeom>
      </xdr:spPr>
    </xdr:pic>
  </etc:cellImage>
  <etc:cellImage>
    <xdr:pic>
      <xdr:nvPicPr>
        <xdr:cNvPr id="184" name="ID_A4AD93013D3640E4BD470D79C8AE7A52" descr="Picture"/>
        <xdr:cNvPicPr/>
      </xdr:nvPicPr>
      <xdr:blipFill>
        <a:blip r:embed="rId252" cstate="print"/>
        <a:stretch>
          <a:fillRect/>
        </a:stretch>
      </xdr:blipFill>
      <xdr:spPr>
        <a:xfrm>
          <a:off x="22250400" y="85896450"/>
          <a:ext cx="3333750" cy="1895475"/>
        </a:xfrm>
        <a:prstGeom prst="rect">
          <a:avLst/>
        </a:prstGeom>
      </xdr:spPr>
    </xdr:pic>
  </etc:cellImage>
  <etc:cellImage>
    <xdr:pic>
      <xdr:nvPicPr>
        <xdr:cNvPr id="180" name="ID_AF2216B3BE4F4FDCB9217A02F22EC6E0" descr="Picture"/>
        <xdr:cNvPicPr/>
      </xdr:nvPicPr>
      <xdr:blipFill>
        <a:blip r:embed="rId253" cstate="print"/>
        <a:stretch>
          <a:fillRect/>
        </a:stretch>
      </xdr:blipFill>
      <xdr:spPr>
        <a:xfrm>
          <a:off x="22250400" y="83991450"/>
          <a:ext cx="3333750" cy="1895475"/>
        </a:xfrm>
        <a:prstGeom prst="rect">
          <a:avLst/>
        </a:prstGeom>
      </xdr:spPr>
    </xdr:pic>
  </etc:cellImage>
  <etc:cellImage>
    <xdr:pic>
      <xdr:nvPicPr>
        <xdr:cNvPr id="176" name="ID_4F33532065C74F1D855184C0EA4BDFDC" descr="Picture"/>
        <xdr:cNvPicPr/>
      </xdr:nvPicPr>
      <xdr:blipFill>
        <a:blip r:embed="rId254" cstate="print"/>
        <a:stretch>
          <a:fillRect/>
        </a:stretch>
      </xdr:blipFill>
      <xdr:spPr>
        <a:xfrm>
          <a:off x="22250400" y="82086450"/>
          <a:ext cx="3333750" cy="1895475"/>
        </a:xfrm>
        <a:prstGeom prst="rect">
          <a:avLst/>
        </a:prstGeom>
      </xdr:spPr>
    </xdr:pic>
  </etc:cellImage>
  <etc:cellImage>
    <xdr:pic>
      <xdr:nvPicPr>
        <xdr:cNvPr id="172" name="ID_86A6051D1D8645618A896C9C2729BB87" descr="Picture"/>
        <xdr:cNvPicPr/>
      </xdr:nvPicPr>
      <xdr:blipFill>
        <a:blip r:embed="rId255" cstate="print"/>
        <a:stretch>
          <a:fillRect/>
        </a:stretch>
      </xdr:blipFill>
      <xdr:spPr>
        <a:xfrm>
          <a:off x="22250400" y="80181450"/>
          <a:ext cx="3333750" cy="1895475"/>
        </a:xfrm>
        <a:prstGeom prst="rect">
          <a:avLst/>
        </a:prstGeom>
      </xdr:spPr>
    </xdr:pic>
  </etc:cellImage>
  <etc:cellImage>
    <xdr:pic>
      <xdr:nvPicPr>
        <xdr:cNvPr id="168" name="ID_A19EFF7958C248E5B62AC157F975DF9E" descr="Picture"/>
        <xdr:cNvPicPr/>
      </xdr:nvPicPr>
      <xdr:blipFill>
        <a:blip r:embed="rId256" cstate="print"/>
        <a:stretch>
          <a:fillRect/>
        </a:stretch>
      </xdr:blipFill>
      <xdr:spPr>
        <a:xfrm>
          <a:off x="22250400" y="78276450"/>
          <a:ext cx="3333750" cy="1895475"/>
        </a:xfrm>
        <a:prstGeom prst="rect">
          <a:avLst/>
        </a:prstGeom>
      </xdr:spPr>
    </xdr:pic>
  </etc:cellImage>
  <etc:cellImage>
    <xdr:pic>
      <xdr:nvPicPr>
        <xdr:cNvPr id="164" name="ID_0E598F14CB904FF1B85CBDFA0741E2EB" descr="Picture"/>
        <xdr:cNvPicPr/>
      </xdr:nvPicPr>
      <xdr:blipFill>
        <a:blip r:embed="rId257" cstate="print"/>
        <a:stretch>
          <a:fillRect/>
        </a:stretch>
      </xdr:blipFill>
      <xdr:spPr>
        <a:xfrm>
          <a:off x="22250400" y="76371450"/>
          <a:ext cx="3333750" cy="1895475"/>
        </a:xfrm>
        <a:prstGeom prst="rect">
          <a:avLst/>
        </a:prstGeom>
      </xdr:spPr>
    </xdr:pic>
  </etc:cellImage>
  <etc:cellImage>
    <xdr:pic>
      <xdr:nvPicPr>
        <xdr:cNvPr id="160" name="ID_476CD2AD2FB84FCD85E3B12F92E9B0DC" descr="Picture"/>
        <xdr:cNvPicPr/>
      </xdr:nvPicPr>
      <xdr:blipFill>
        <a:blip r:embed="rId258" cstate="print"/>
        <a:stretch>
          <a:fillRect/>
        </a:stretch>
      </xdr:blipFill>
      <xdr:spPr>
        <a:xfrm>
          <a:off x="22250400" y="74466450"/>
          <a:ext cx="3333750" cy="1895475"/>
        </a:xfrm>
        <a:prstGeom prst="rect">
          <a:avLst/>
        </a:prstGeom>
      </xdr:spPr>
    </xdr:pic>
  </etc:cellImage>
  <etc:cellImage>
    <xdr:pic>
      <xdr:nvPicPr>
        <xdr:cNvPr id="156" name="ID_A9C4067B5A6C4B58B08CA8AE0199F7F6" descr="Picture"/>
        <xdr:cNvPicPr/>
      </xdr:nvPicPr>
      <xdr:blipFill>
        <a:blip r:embed="rId259" cstate="print"/>
        <a:stretch>
          <a:fillRect/>
        </a:stretch>
      </xdr:blipFill>
      <xdr:spPr>
        <a:xfrm>
          <a:off x="22250400" y="72561450"/>
          <a:ext cx="3333750" cy="1895475"/>
        </a:xfrm>
        <a:prstGeom prst="rect">
          <a:avLst/>
        </a:prstGeom>
      </xdr:spPr>
    </xdr:pic>
  </etc:cellImage>
  <etc:cellImage>
    <xdr:pic>
      <xdr:nvPicPr>
        <xdr:cNvPr id="152" name="ID_C828A218B6CF4FB099ED86E43863C942" descr="Picture"/>
        <xdr:cNvPicPr/>
      </xdr:nvPicPr>
      <xdr:blipFill>
        <a:blip r:embed="rId260" cstate="print"/>
        <a:stretch>
          <a:fillRect/>
        </a:stretch>
      </xdr:blipFill>
      <xdr:spPr>
        <a:xfrm>
          <a:off x="22250400" y="70656450"/>
          <a:ext cx="3333750" cy="1895475"/>
        </a:xfrm>
        <a:prstGeom prst="rect">
          <a:avLst/>
        </a:prstGeom>
      </xdr:spPr>
    </xdr:pic>
  </etc:cellImage>
  <etc:cellImage>
    <xdr:pic>
      <xdr:nvPicPr>
        <xdr:cNvPr id="148" name="ID_CD86D0A208D64D96B0C5396A4DA9A733" descr="Picture"/>
        <xdr:cNvPicPr/>
      </xdr:nvPicPr>
      <xdr:blipFill>
        <a:blip r:embed="rId261" cstate="print"/>
        <a:stretch>
          <a:fillRect/>
        </a:stretch>
      </xdr:blipFill>
      <xdr:spPr>
        <a:xfrm>
          <a:off x="22250400" y="68751450"/>
          <a:ext cx="3333750" cy="1895475"/>
        </a:xfrm>
        <a:prstGeom prst="rect">
          <a:avLst/>
        </a:prstGeom>
      </xdr:spPr>
    </xdr:pic>
  </etc:cellImage>
  <etc:cellImage>
    <xdr:pic>
      <xdr:nvPicPr>
        <xdr:cNvPr id="144" name="ID_1397E1D936AA46AD981EA4B0763CBFD8" descr="Picture"/>
        <xdr:cNvPicPr/>
      </xdr:nvPicPr>
      <xdr:blipFill>
        <a:blip r:embed="rId262" cstate="print"/>
        <a:stretch>
          <a:fillRect/>
        </a:stretch>
      </xdr:blipFill>
      <xdr:spPr>
        <a:xfrm>
          <a:off x="22250400" y="66846450"/>
          <a:ext cx="3333750" cy="1895475"/>
        </a:xfrm>
        <a:prstGeom prst="rect">
          <a:avLst/>
        </a:prstGeom>
      </xdr:spPr>
    </xdr:pic>
  </etc:cellImage>
  <etc:cellImage>
    <xdr:pic>
      <xdr:nvPicPr>
        <xdr:cNvPr id="140" name="ID_3BDEFA176D21455FB6780DC02CC9FF53" descr="Picture"/>
        <xdr:cNvPicPr/>
      </xdr:nvPicPr>
      <xdr:blipFill>
        <a:blip r:embed="rId263" cstate="print"/>
        <a:stretch>
          <a:fillRect/>
        </a:stretch>
      </xdr:blipFill>
      <xdr:spPr>
        <a:xfrm>
          <a:off x="22250400" y="64941450"/>
          <a:ext cx="3333750" cy="1895475"/>
        </a:xfrm>
        <a:prstGeom prst="rect">
          <a:avLst/>
        </a:prstGeom>
      </xdr:spPr>
    </xdr:pic>
  </etc:cellImage>
  <etc:cellImage>
    <xdr:pic>
      <xdr:nvPicPr>
        <xdr:cNvPr id="136" name="ID_BD8F8DC77C4F4E658243692CD00336F5" descr="Picture"/>
        <xdr:cNvPicPr/>
      </xdr:nvPicPr>
      <xdr:blipFill>
        <a:blip r:embed="rId264" cstate="print"/>
        <a:stretch>
          <a:fillRect/>
        </a:stretch>
      </xdr:blipFill>
      <xdr:spPr>
        <a:xfrm>
          <a:off x="22250400" y="63036450"/>
          <a:ext cx="3333750" cy="1895475"/>
        </a:xfrm>
        <a:prstGeom prst="rect">
          <a:avLst/>
        </a:prstGeom>
      </xdr:spPr>
    </xdr:pic>
  </etc:cellImage>
  <etc:cellImage>
    <xdr:pic>
      <xdr:nvPicPr>
        <xdr:cNvPr id="132" name="ID_9FEEB8028E864F7A81B92A2C1EA54B7C" descr="Picture"/>
        <xdr:cNvPicPr/>
      </xdr:nvPicPr>
      <xdr:blipFill>
        <a:blip r:embed="rId265" cstate="print"/>
        <a:stretch>
          <a:fillRect/>
        </a:stretch>
      </xdr:blipFill>
      <xdr:spPr>
        <a:xfrm>
          <a:off x="22250400" y="61131450"/>
          <a:ext cx="3333750" cy="1895475"/>
        </a:xfrm>
        <a:prstGeom prst="rect">
          <a:avLst/>
        </a:prstGeom>
      </xdr:spPr>
    </xdr:pic>
  </etc:cellImage>
  <etc:cellImage>
    <xdr:pic>
      <xdr:nvPicPr>
        <xdr:cNvPr id="128" name="ID_4C5FF262A58946B080186B47B72A1038" descr="Picture"/>
        <xdr:cNvPicPr/>
      </xdr:nvPicPr>
      <xdr:blipFill>
        <a:blip r:embed="rId266" cstate="print"/>
        <a:stretch>
          <a:fillRect/>
        </a:stretch>
      </xdr:blipFill>
      <xdr:spPr>
        <a:xfrm>
          <a:off x="22250400" y="59226450"/>
          <a:ext cx="3333750" cy="1895475"/>
        </a:xfrm>
        <a:prstGeom prst="rect">
          <a:avLst/>
        </a:prstGeom>
      </xdr:spPr>
    </xdr:pic>
  </etc:cellImage>
  <etc:cellImage>
    <xdr:pic>
      <xdr:nvPicPr>
        <xdr:cNvPr id="124" name="ID_0628C489CDB04292BB390CBB8FF2E1F6" descr="Picture"/>
        <xdr:cNvPicPr/>
      </xdr:nvPicPr>
      <xdr:blipFill>
        <a:blip r:embed="rId267" cstate="print"/>
        <a:stretch>
          <a:fillRect/>
        </a:stretch>
      </xdr:blipFill>
      <xdr:spPr>
        <a:xfrm>
          <a:off x="22250400" y="57321450"/>
          <a:ext cx="3333750" cy="1895475"/>
        </a:xfrm>
        <a:prstGeom prst="rect">
          <a:avLst/>
        </a:prstGeom>
      </xdr:spPr>
    </xdr:pic>
  </etc:cellImage>
  <etc:cellImage>
    <xdr:pic>
      <xdr:nvPicPr>
        <xdr:cNvPr id="120" name="ID_F90A0E540EB2419C9627F3A9E1EE7645" descr="Picture"/>
        <xdr:cNvPicPr/>
      </xdr:nvPicPr>
      <xdr:blipFill>
        <a:blip r:embed="rId268" cstate="print"/>
        <a:stretch>
          <a:fillRect/>
        </a:stretch>
      </xdr:blipFill>
      <xdr:spPr>
        <a:xfrm>
          <a:off x="22250400" y="55416450"/>
          <a:ext cx="3333750" cy="1895475"/>
        </a:xfrm>
        <a:prstGeom prst="rect">
          <a:avLst/>
        </a:prstGeom>
      </xdr:spPr>
    </xdr:pic>
  </etc:cellImage>
  <etc:cellImage>
    <xdr:pic>
      <xdr:nvPicPr>
        <xdr:cNvPr id="116" name="ID_02D81B535CEA41988BE803A7A3494426" descr="Picture"/>
        <xdr:cNvPicPr/>
      </xdr:nvPicPr>
      <xdr:blipFill>
        <a:blip r:embed="rId269" cstate="print"/>
        <a:stretch>
          <a:fillRect/>
        </a:stretch>
      </xdr:blipFill>
      <xdr:spPr>
        <a:xfrm>
          <a:off x="22250400" y="53511450"/>
          <a:ext cx="3333750" cy="1895475"/>
        </a:xfrm>
        <a:prstGeom prst="rect">
          <a:avLst/>
        </a:prstGeom>
      </xdr:spPr>
    </xdr:pic>
  </etc:cellImage>
  <etc:cellImage>
    <xdr:pic>
      <xdr:nvPicPr>
        <xdr:cNvPr id="112" name="ID_B797CBE5ED394BFDA26AB51D995989D1" descr="Picture"/>
        <xdr:cNvPicPr/>
      </xdr:nvPicPr>
      <xdr:blipFill>
        <a:blip r:embed="rId270" cstate="print"/>
        <a:stretch>
          <a:fillRect/>
        </a:stretch>
      </xdr:blipFill>
      <xdr:spPr>
        <a:xfrm>
          <a:off x="22250400" y="51606450"/>
          <a:ext cx="3333750" cy="1895475"/>
        </a:xfrm>
        <a:prstGeom prst="rect">
          <a:avLst/>
        </a:prstGeom>
      </xdr:spPr>
    </xdr:pic>
  </etc:cellImage>
  <etc:cellImage>
    <xdr:pic>
      <xdr:nvPicPr>
        <xdr:cNvPr id="108" name="ID_2744468D75F84FC0B38E9798840D0455" descr="Picture"/>
        <xdr:cNvPicPr/>
      </xdr:nvPicPr>
      <xdr:blipFill>
        <a:blip r:embed="rId271" cstate="print"/>
        <a:stretch>
          <a:fillRect/>
        </a:stretch>
      </xdr:blipFill>
      <xdr:spPr>
        <a:xfrm>
          <a:off x="22250400" y="49701450"/>
          <a:ext cx="3333750" cy="1895475"/>
        </a:xfrm>
        <a:prstGeom prst="rect">
          <a:avLst/>
        </a:prstGeom>
      </xdr:spPr>
    </xdr:pic>
  </etc:cellImage>
  <etc:cellImage>
    <xdr:pic>
      <xdr:nvPicPr>
        <xdr:cNvPr id="104" name="ID_0A94BC9DD4EE48EB92FB3A7999B11595" descr="Picture"/>
        <xdr:cNvPicPr/>
      </xdr:nvPicPr>
      <xdr:blipFill>
        <a:blip r:embed="rId272" cstate="print"/>
        <a:stretch>
          <a:fillRect/>
        </a:stretch>
      </xdr:blipFill>
      <xdr:spPr>
        <a:xfrm>
          <a:off x="22250400" y="47796450"/>
          <a:ext cx="3333750" cy="1895475"/>
        </a:xfrm>
        <a:prstGeom prst="rect">
          <a:avLst/>
        </a:prstGeom>
      </xdr:spPr>
    </xdr:pic>
  </etc:cellImage>
  <etc:cellImage>
    <xdr:pic>
      <xdr:nvPicPr>
        <xdr:cNvPr id="100" name="ID_99F59768BE98473DADD14069BB7D0D79" descr="Picture"/>
        <xdr:cNvPicPr/>
      </xdr:nvPicPr>
      <xdr:blipFill>
        <a:blip r:embed="rId273" cstate="print"/>
        <a:stretch>
          <a:fillRect/>
        </a:stretch>
      </xdr:blipFill>
      <xdr:spPr>
        <a:xfrm>
          <a:off x="22250400" y="45891450"/>
          <a:ext cx="3333750" cy="1895475"/>
        </a:xfrm>
        <a:prstGeom prst="rect">
          <a:avLst/>
        </a:prstGeom>
      </xdr:spPr>
    </xdr:pic>
  </etc:cellImage>
  <etc:cellImage>
    <xdr:pic>
      <xdr:nvPicPr>
        <xdr:cNvPr id="96" name="ID_0E7FE879D83A4829B7B7545C9B4F24E5" descr="Picture"/>
        <xdr:cNvPicPr/>
      </xdr:nvPicPr>
      <xdr:blipFill>
        <a:blip r:embed="rId274" cstate="print"/>
        <a:stretch>
          <a:fillRect/>
        </a:stretch>
      </xdr:blipFill>
      <xdr:spPr>
        <a:xfrm>
          <a:off x="22250400" y="43986450"/>
          <a:ext cx="3333750" cy="1895475"/>
        </a:xfrm>
        <a:prstGeom prst="rect">
          <a:avLst/>
        </a:prstGeom>
      </xdr:spPr>
    </xdr:pic>
  </etc:cellImage>
  <etc:cellImage>
    <xdr:pic>
      <xdr:nvPicPr>
        <xdr:cNvPr id="92" name="ID_6D0E0FD95D8B4F5E814B4139AAA938BF" descr="Picture"/>
        <xdr:cNvPicPr/>
      </xdr:nvPicPr>
      <xdr:blipFill>
        <a:blip r:embed="rId275" cstate="print"/>
        <a:stretch>
          <a:fillRect/>
        </a:stretch>
      </xdr:blipFill>
      <xdr:spPr>
        <a:xfrm>
          <a:off x="22250400" y="42081450"/>
          <a:ext cx="3333750" cy="1895475"/>
        </a:xfrm>
        <a:prstGeom prst="rect">
          <a:avLst/>
        </a:prstGeom>
      </xdr:spPr>
    </xdr:pic>
  </etc:cellImage>
  <etc:cellImage>
    <xdr:pic>
      <xdr:nvPicPr>
        <xdr:cNvPr id="88" name="ID_4BC56A268C864FEF8D816E5A006939BF" descr="Picture"/>
        <xdr:cNvPicPr/>
      </xdr:nvPicPr>
      <xdr:blipFill>
        <a:blip r:embed="rId276" cstate="print"/>
        <a:stretch>
          <a:fillRect/>
        </a:stretch>
      </xdr:blipFill>
      <xdr:spPr>
        <a:xfrm>
          <a:off x="22250400" y="40176450"/>
          <a:ext cx="3333750" cy="1895475"/>
        </a:xfrm>
        <a:prstGeom prst="rect">
          <a:avLst/>
        </a:prstGeom>
      </xdr:spPr>
    </xdr:pic>
  </etc:cellImage>
  <etc:cellImage>
    <xdr:pic>
      <xdr:nvPicPr>
        <xdr:cNvPr id="84" name="ID_59013DF777F243EA9914F65F28EBE893" descr="Picture"/>
        <xdr:cNvPicPr/>
      </xdr:nvPicPr>
      <xdr:blipFill>
        <a:blip r:embed="rId277" cstate="print"/>
        <a:stretch>
          <a:fillRect/>
        </a:stretch>
      </xdr:blipFill>
      <xdr:spPr>
        <a:xfrm>
          <a:off x="22250400" y="38271450"/>
          <a:ext cx="3333750" cy="1895475"/>
        </a:xfrm>
        <a:prstGeom prst="rect">
          <a:avLst/>
        </a:prstGeom>
      </xdr:spPr>
    </xdr:pic>
  </etc:cellImage>
  <etc:cellImage>
    <xdr:pic>
      <xdr:nvPicPr>
        <xdr:cNvPr id="80" name="ID_2F6D589BDAE046599D08EBA9949B2C8F" descr="Picture"/>
        <xdr:cNvPicPr/>
      </xdr:nvPicPr>
      <xdr:blipFill>
        <a:blip r:embed="rId278" cstate="print"/>
        <a:stretch>
          <a:fillRect/>
        </a:stretch>
      </xdr:blipFill>
      <xdr:spPr>
        <a:xfrm>
          <a:off x="22250400" y="36366450"/>
          <a:ext cx="3333750" cy="1895475"/>
        </a:xfrm>
        <a:prstGeom prst="rect">
          <a:avLst/>
        </a:prstGeom>
      </xdr:spPr>
    </xdr:pic>
  </etc:cellImage>
  <etc:cellImage>
    <xdr:pic>
      <xdr:nvPicPr>
        <xdr:cNvPr id="76" name="ID_A87B25312DEC4D84B7E2C6676D93774A" descr="Picture"/>
        <xdr:cNvPicPr/>
      </xdr:nvPicPr>
      <xdr:blipFill>
        <a:blip r:embed="rId279" cstate="print"/>
        <a:stretch>
          <a:fillRect/>
        </a:stretch>
      </xdr:blipFill>
      <xdr:spPr>
        <a:xfrm>
          <a:off x="22250400" y="34461450"/>
          <a:ext cx="3333750" cy="1895475"/>
        </a:xfrm>
        <a:prstGeom prst="rect">
          <a:avLst/>
        </a:prstGeom>
      </xdr:spPr>
    </xdr:pic>
  </etc:cellImage>
  <etc:cellImage>
    <xdr:pic>
      <xdr:nvPicPr>
        <xdr:cNvPr id="72" name="ID_5A3961539D5741EF9EB0350D082F2C89" descr="Picture"/>
        <xdr:cNvPicPr/>
      </xdr:nvPicPr>
      <xdr:blipFill>
        <a:blip r:embed="rId280" cstate="print"/>
        <a:stretch>
          <a:fillRect/>
        </a:stretch>
      </xdr:blipFill>
      <xdr:spPr>
        <a:xfrm>
          <a:off x="22250400" y="32556450"/>
          <a:ext cx="3333750" cy="1895475"/>
        </a:xfrm>
        <a:prstGeom prst="rect">
          <a:avLst/>
        </a:prstGeom>
      </xdr:spPr>
    </xdr:pic>
  </etc:cellImage>
  <etc:cellImage>
    <xdr:pic>
      <xdr:nvPicPr>
        <xdr:cNvPr id="68" name="ID_424C1B7FA2DA4F0692E5AB58681E65F2" descr="Picture"/>
        <xdr:cNvPicPr/>
      </xdr:nvPicPr>
      <xdr:blipFill>
        <a:blip r:embed="rId281" cstate="print"/>
        <a:stretch>
          <a:fillRect/>
        </a:stretch>
      </xdr:blipFill>
      <xdr:spPr>
        <a:xfrm>
          <a:off x="22250400" y="30651450"/>
          <a:ext cx="3333750" cy="1895475"/>
        </a:xfrm>
        <a:prstGeom prst="rect">
          <a:avLst/>
        </a:prstGeom>
      </xdr:spPr>
    </xdr:pic>
  </etc:cellImage>
  <etc:cellImage>
    <xdr:pic>
      <xdr:nvPicPr>
        <xdr:cNvPr id="8" name="ID_34249D0C4DBB442CAE07647223A46C07" descr="Picture"/>
        <xdr:cNvPicPr/>
      </xdr:nvPicPr>
      <xdr:blipFill>
        <a:blip r:embed="rId282" cstate="print"/>
        <a:stretch>
          <a:fillRect/>
        </a:stretch>
      </xdr:blipFill>
      <xdr:spPr>
        <a:xfrm>
          <a:off x="22250400" y="2076450"/>
          <a:ext cx="3333750" cy="1895475"/>
        </a:xfrm>
        <a:prstGeom prst="rect">
          <a:avLst/>
        </a:prstGeom>
      </xdr:spPr>
    </xdr:pic>
  </etc:cellImage>
  <etc:cellImage>
    <xdr:pic>
      <xdr:nvPicPr>
        <xdr:cNvPr id="4" name="ID_D3D20D3BFE5F4B51B37FD9CA608D332B" descr="Picture"/>
        <xdr:cNvPicPr/>
      </xdr:nvPicPr>
      <xdr:blipFill>
        <a:blip r:embed="rId283" cstate="print"/>
        <a:stretch>
          <a:fillRect/>
        </a:stretch>
      </xdr:blipFill>
      <xdr:spPr>
        <a:xfrm>
          <a:off x="22250400" y="171450"/>
          <a:ext cx="3333750" cy="1895475"/>
        </a:xfrm>
        <a:prstGeom prst="rect">
          <a:avLst/>
        </a:prstGeom>
      </xdr:spPr>
    </xdr:pic>
  </etc:cellImage>
  <etc:cellImage>
    <xdr:pic>
      <xdr:nvPicPr>
        <xdr:cNvPr id="12" name="ID_7380E24886E6431EB1B3A65EFC1C6FDB" descr="Picture"/>
        <xdr:cNvPicPr/>
      </xdr:nvPicPr>
      <xdr:blipFill>
        <a:blip r:embed="rId284" cstate="print"/>
        <a:stretch>
          <a:fillRect/>
        </a:stretch>
      </xdr:blipFill>
      <xdr:spPr>
        <a:xfrm>
          <a:off x="22250400" y="3981450"/>
          <a:ext cx="3333750" cy="1895475"/>
        </a:xfrm>
        <a:prstGeom prst="rect">
          <a:avLst/>
        </a:prstGeom>
      </xdr:spPr>
    </xdr:pic>
  </etc:cellImage>
  <etc:cellImage>
    <xdr:pic>
      <xdr:nvPicPr>
        <xdr:cNvPr id="16" name="ID_22DBEC9710E045309E05359052FC14EE" descr="Picture"/>
        <xdr:cNvPicPr/>
      </xdr:nvPicPr>
      <xdr:blipFill>
        <a:blip r:embed="rId285" cstate="print"/>
        <a:stretch>
          <a:fillRect/>
        </a:stretch>
      </xdr:blipFill>
      <xdr:spPr>
        <a:xfrm>
          <a:off x="22250400" y="5886450"/>
          <a:ext cx="3333750" cy="1895475"/>
        </a:xfrm>
        <a:prstGeom prst="rect">
          <a:avLst/>
        </a:prstGeom>
      </xdr:spPr>
    </xdr:pic>
  </etc:cellImage>
  <etc:cellImage>
    <xdr:pic>
      <xdr:nvPicPr>
        <xdr:cNvPr id="20" name="ID_6B66C1DB1E0A447C9DAA474A2ECDD666" descr="Picture"/>
        <xdr:cNvPicPr/>
      </xdr:nvPicPr>
      <xdr:blipFill>
        <a:blip r:embed="rId286" cstate="print"/>
        <a:stretch>
          <a:fillRect/>
        </a:stretch>
      </xdr:blipFill>
      <xdr:spPr>
        <a:xfrm>
          <a:off x="22250400" y="7791450"/>
          <a:ext cx="3333750" cy="1895475"/>
        </a:xfrm>
        <a:prstGeom prst="rect">
          <a:avLst/>
        </a:prstGeom>
      </xdr:spPr>
    </xdr:pic>
  </etc:cellImage>
  <etc:cellImage>
    <xdr:pic>
      <xdr:nvPicPr>
        <xdr:cNvPr id="24" name="ID_3F9EFB1BF521460289F37351FD9EBDA2" descr="Picture"/>
        <xdr:cNvPicPr/>
      </xdr:nvPicPr>
      <xdr:blipFill>
        <a:blip r:embed="rId287" cstate="print"/>
        <a:stretch>
          <a:fillRect/>
        </a:stretch>
      </xdr:blipFill>
      <xdr:spPr>
        <a:xfrm>
          <a:off x="22250400" y="9696450"/>
          <a:ext cx="3333750" cy="1895475"/>
        </a:xfrm>
        <a:prstGeom prst="rect">
          <a:avLst/>
        </a:prstGeom>
      </xdr:spPr>
    </xdr:pic>
  </etc:cellImage>
  <etc:cellImage>
    <xdr:pic>
      <xdr:nvPicPr>
        <xdr:cNvPr id="28" name="ID_80B55738B3BA4FAAB18DAB940BB850C3" descr="Picture"/>
        <xdr:cNvPicPr/>
      </xdr:nvPicPr>
      <xdr:blipFill>
        <a:blip r:embed="rId288" cstate="print"/>
        <a:stretch>
          <a:fillRect/>
        </a:stretch>
      </xdr:blipFill>
      <xdr:spPr>
        <a:xfrm>
          <a:off x="22250400" y="11601450"/>
          <a:ext cx="3333750" cy="1895475"/>
        </a:xfrm>
        <a:prstGeom prst="rect">
          <a:avLst/>
        </a:prstGeom>
      </xdr:spPr>
    </xdr:pic>
  </etc:cellImage>
  <etc:cellImage>
    <xdr:pic>
      <xdr:nvPicPr>
        <xdr:cNvPr id="32" name="ID_39EF91A3252B4B4182AFA7E12C5B6CE2" descr="Picture"/>
        <xdr:cNvPicPr/>
      </xdr:nvPicPr>
      <xdr:blipFill>
        <a:blip r:embed="rId289" cstate="print"/>
        <a:stretch>
          <a:fillRect/>
        </a:stretch>
      </xdr:blipFill>
      <xdr:spPr>
        <a:xfrm>
          <a:off x="22250400" y="13506450"/>
          <a:ext cx="3333750" cy="1895475"/>
        </a:xfrm>
        <a:prstGeom prst="rect">
          <a:avLst/>
        </a:prstGeom>
      </xdr:spPr>
    </xdr:pic>
  </etc:cellImage>
  <etc:cellImage>
    <xdr:pic>
      <xdr:nvPicPr>
        <xdr:cNvPr id="36" name="ID_166CC3AC804B459FA05D8755EA53EEE4" descr="Picture"/>
        <xdr:cNvPicPr/>
      </xdr:nvPicPr>
      <xdr:blipFill>
        <a:blip r:embed="rId290" cstate="print"/>
        <a:stretch>
          <a:fillRect/>
        </a:stretch>
      </xdr:blipFill>
      <xdr:spPr>
        <a:xfrm>
          <a:off x="22250400" y="15411450"/>
          <a:ext cx="3333750" cy="1895475"/>
        </a:xfrm>
        <a:prstGeom prst="rect">
          <a:avLst/>
        </a:prstGeom>
      </xdr:spPr>
    </xdr:pic>
  </etc:cellImage>
  <etc:cellImage>
    <xdr:pic>
      <xdr:nvPicPr>
        <xdr:cNvPr id="40" name="ID_74C95352CEC74764AE4D0ABB7F81475F" descr="Picture"/>
        <xdr:cNvPicPr/>
      </xdr:nvPicPr>
      <xdr:blipFill>
        <a:blip r:embed="rId291" cstate="print"/>
        <a:stretch>
          <a:fillRect/>
        </a:stretch>
      </xdr:blipFill>
      <xdr:spPr>
        <a:xfrm>
          <a:off x="22250400" y="17316450"/>
          <a:ext cx="3333750" cy="1895475"/>
        </a:xfrm>
        <a:prstGeom prst="rect">
          <a:avLst/>
        </a:prstGeom>
      </xdr:spPr>
    </xdr:pic>
  </etc:cellImage>
  <etc:cellImage>
    <xdr:pic>
      <xdr:nvPicPr>
        <xdr:cNvPr id="44" name="ID_ADB827221BBF47F985BE70F327FCC9E1" descr="Picture"/>
        <xdr:cNvPicPr/>
      </xdr:nvPicPr>
      <xdr:blipFill>
        <a:blip r:embed="rId292" cstate="print"/>
        <a:stretch>
          <a:fillRect/>
        </a:stretch>
      </xdr:blipFill>
      <xdr:spPr>
        <a:xfrm>
          <a:off x="22250400" y="19221450"/>
          <a:ext cx="3333750" cy="1895475"/>
        </a:xfrm>
        <a:prstGeom prst="rect">
          <a:avLst/>
        </a:prstGeom>
      </xdr:spPr>
    </xdr:pic>
  </etc:cellImage>
  <etc:cellImage>
    <xdr:pic>
      <xdr:nvPicPr>
        <xdr:cNvPr id="48" name="ID_088AC561DBE4497AB9F13D93EAEB07E7" descr="Picture"/>
        <xdr:cNvPicPr/>
      </xdr:nvPicPr>
      <xdr:blipFill>
        <a:blip r:embed="rId293" cstate="print"/>
        <a:stretch>
          <a:fillRect/>
        </a:stretch>
      </xdr:blipFill>
      <xdr:spPr>
        <a:xfrm>
          <a:off x="22250400" y="21126450"/>
          <a:ext cx="3333750" cy="1895475"/>
        </a:xfrm>
        <a:prstGeom prst="rect">
          <a:avLst/>
        </a:prstGeom>
      </xdr:spPr>
    </xdr:pic>
  </etc:cellImage>
  <etc:cellImage>
    <xdr:pic>
      <xdr:nvPicPr>
        <xdr:cNvPr id="52" name="ID_B3A1D54B05094145BC11DB730E18E817" descr="Picture"/>
        <xdr:cNvPicPr/>
      </xdr:nvPicPr>
      <xdr:blipFill>
        <a:blip r:embed="rId294" cstate="print"/>
        <a:stretch>
          <a:fillRect/>
        </a:stretch>
      </xdr:blipFill>
      <xdr:spPr>
        <a:xfrm>
          <a:off x="22250400" y="23031450"/>
          <a:ext cx="3333750" cy="1895475"/>
        </a:xfrm>
        <a:prstGeom prst="rect">
          <a:avLst/>
        </a:prstGeom>
      </xdr:spPr>
    </xdr:pic>
  </etc:cellImage>
  <etc:cellImage>
    <xdr:pic>
      <xdr:nvPicPr>
        <xdr:cNvPr id="56" name="ID_764A4BF72C2A49B6BA4D214D7D46A998" descr="Picture"/>
        <xdr:cNvPicPr/>
      </xdr:nvPicPr>
      <xdr:blipFill>
        <a:blip r:embed="rId295" cstate="print"/>
        <a:stretch>
          <a:fillRect/>
        </a:stretch>
      </xdr:blipFill>
      <xdr:spPr>
        <a:xfrm>
          <a:off x="22250400" y="24936450"/>
          <a:ext cx="3333750" cy="1895475"/>
        </a:xfrm>
        <a:prstGeom prst="rect">
          <a:avLst/>
        </a:prstGeom>
      </xdr:spPr>
    </xdr:pic>
  </etc:cellImage>
  <etc:cellImage>
    <xdr:pic>
      <xdr:nvPicPr>
        <xdr:cNvPr id="60" name="ID_072EFD0DFAF146D9853CC3C8EFAEE3D5" descr="Picture"/>
        <xdr:cNvPicPr/>
      </xdr:nvPicPr>
      <xdr:blipFill>
        <a:blip r:embed="rId296" cstate="print"/>
        <a:stretch>
          <a:fillRect/>
        </a:stretch>
      </xdr:blipFill>
      <xdr:spPr>
        <a:xfrm>
          <a:off x="22250400" y="26841450"/>
          <a:ext cx="3333750" cy="1895475"/>
        </a:xfrm>
        <a:prstGeom prst="rect">
          <a:avLst/>
        </a:prstGeom>
      </xdr:spPr>
    </xdr:pic>
  </etc:cellImage>
  <etc:cellImage>
    <xdr:pic>
      <xdr:nvPicPr>
        <xdr:cNvPr id="64" name="ID_F6AE85A1EE08464C83ADE85D73DF0FC5" descr="Picture"/>
        <xdr:cNvPicPr/>
      </xdr:nvPicPr>
      <xdr:blipFill>
        <a:blip r:embed="rId297" cstate="print"/>
        <a:stretch>
          <a:fillRect/>
        </a:stretch>
      </xdr:blipFill>
      <xdr:spPr>
        <a:xfrm>
          <a:off x="22250400" y="28746450"/>
          <a:ext cx="3333750" cy="1895475"/>
        </a:xfrm>
        <a:prstGeom prst="rect">
          <a:avLst/>
        </a:prstGeom>
      </xdr:spPr>
    </xdr:pic>
  </etc:cellImage>
  <etc:cellImage>
    <xdr:pic>
      <xdr:nvPicPr>
        <xdr:cNvPr id="397" name="ID_F3780C4CD3C04864A7A489FC4611D3CF" descr="Picture"/>
        <xdr:cNvPicPr/>
      </xdr:nvPicPr>
      <xdr:blipFill>
        <a:blip r:embed="rId298" cstate="print"/>
        <a:stretch>
          <a:fillRect/>
        </a:stretch>
      </xdr:blipFill>
      <xdr:spPr>
        <a:xfrm>
          <a:off x="2286000" y="186861450"/>
          <a:ext cx="933450" cy="942975"/>
        </a:xfrm>
        <a:prstGeom prst="rect">
          <a:avLst/>
        </a:prstGeom>
      </xdr:spPr>
    </xdr:pic>
  </etc:cellImage>
  <etc:cellImage>
    <xdr:pic>
      <xdr:nvPicPr>
        <xdr:cNvPr id="393" name="ID_280DD226A10F4FDD87F1AD2B2FCA3B89" descr="Picture"/>
        <xdr:cNvPicPr/>
      </xdr:nvPicPr>
      <xdr:blipFill>
        <a:blip r:embed="rId299" cstate="print"/>
        <a:stretch>
          <a:fillRect/>
        </a:stretch>
      </xdr:blipFill>
      <xdr:spPr>
        <a:xfrm>
          <a:off x="2286000" y="184956450"/>
          <a:ext cx="933450" cy="942975"/>
        </a:xfrm>
        <a:prstGeom prst="rect">
          <a:avLst/>
        </a:prstGeom>
      </xdr:spPr>
    </xdr:pic>
  </etc:cellImage>
  <etc:cellImage>
    <xdr:pic>
      <xdr:nvPicPr>
        <xdr:cNvPr id="389" name="ID_6B0436AEF8A04752B9B86E28023695B9" descr="Picture"/>
        <xdr:cNvPicPr/>
      </xdr:nvPicPr>
      <xdr:blipFill>
        <a:blip r:embed="rId300" cstate="print"/>
        <a:stretch>
          <a:fillRect/>
        </a:stretch>
      </xdr:blipFill>
      <xdr:spPr>
        <a:xfrm>
          <a:off x="2286000" y="183051450"/>
          <a:ext cx="933450" cy="942975"/>
        </a:xfrm>
        <a:prstGeom prst="rect">
          <a:avLst/>
        </a:prstGeom>
      </xdr:spPr>
    </xdr:pic>
  </etc:cellImage>
  <etc:cellImage>
    <xdr:pic>
      <xdr:nvPicPr>
        <xdr:cNvPr id="385" name="ID_837B5CD836CA45758FF604D7E3ECE4EC" descr="Picture"/>
        <xdr:cNvPicPr/>
      </xdr:nvPicPr>
      <xdr:blipFill>
        <a:blip r:embed="rId301" cstate="print"/>
        <a:stretch>
          <a:fillRect/>
        </a:stretch>
      </xdr:blipFill>
      <xdr:spPr>
        <a:xfrm>
          <a:off x="2286000" y="181146450"/>
          <a:ext cx="933450" cy="942975"/>
        </a:xfrm>
        <a:prstGeom prst="rect">
          <a:avLst/>
        </a:prstGeom>
      </xdr:spPr>
    </xdr:pic>
  </etc:cellImage>
  <etc:cellImage>
    <xdr:pic>
      <xdr:nvPicPr>
        <xdr:cNvPr id="381" name="ID_CC78B4ECECF54D3E8F7AD857E0E15947" descr="Picture"/>
        <xdr:cNvPicPr/>
      </xdr:nvPicPr>
      <xdr:blipFill>
        <a:blip r:embed="rId302" cstate="print"/>
        <a:stretch>
          <a:fillRect/>
        </a:stretch>
      </xdr:blipFill>
      <xdr:spPr>
        <a:xfrm>
          <a:off x="2286000" y="179241450"/>
          <a:ext cx="933450" cy="942975"/>
        </a:xfrm>
        <a:prstGeom prst="rect">
          <a:avLst/>
        </a:prstGeom>
      </xdr:spPr>
    </xdr:pic>
  </etc:cellImage>
  <etc:cellImage>
    <xdr:pic>
      <xdr:nvPicPr>
        <xdr:cNvPr id="377" name="ID_53F0BBF147CB445F9B84BA44D4D59295" descr="Picture"/>
        <xdr:cNvPicPr/>
      </xdr:nvPicPr>
      <xdr:blipFill>
        <a:blip r:embed="rId303" cstate="print"/>
        <a:stretch>
          <a:fillRect/>
        </a:stretch>
      </xdr:blipFill>
      <xdr:spPr>
        <a:xfrm>
          <a:off x="2286000" y="177336450"/>
          <a:ext cx="933450" cy="942975"/>
        </a:xfrm>
        <a:prstGeom prst="rect">
          <a:avLst/>
        </a:prstGeom>
      </xdr:spPr>
    </xdr:pic>
  </etc:cellImage>
  <etc:cellImage>
    <xdr:pic>
      <xdr:nvPicPr>
        <xdr:cNvPr id="373" name="ID_84165CA330CD4B458C083CC393220C80" descr="Picture"/>
        <xdr:cNvPicPr/>
      </xdr:nvPicPr>
      <xdr:blipFill>
        <a:blip r:embed="rId304" cstate="print"/>
        <a:stretch>
          <a:fillRect/>
        </a:stretch>
      </xdr:blipFill>
      <xdr:spPr>
        <a:xfrm>
          <a:off x="2286000" y="175431450"/>
          <a:ext cx="933450" cy="942975"/>
        </a:xfrm>
        <a:prstGeom prst="rect">
          <a:avLst/>
        </a:prstGeom>
      </xdr:spPr>
    </xdr:pic>
  </etc:cellImage>
  <etc:cellImage>
    <xdr:pic>
      <xdr:nvPicPr>
        <xdr:cNvPr id="369" name="ID_E66DC2DE75354218ABEA756F0777F187" descr="Picture"/>
        <xdr:cNvPicPr/>
      </xdr:nvPicPr>
      <xdr:blipFill>
        <a:blip r:embed="rId305" cstate="print"/>
        <a:stretch>
          <a:fillRect/>
        </a:stretch>
      </xdr:blipFill>
      <xdr:spPr>
        <a:xfrm>
          <a:off x="2286000" y="173526450"/>
          <a:ext cx="933450" cy="942975"/>
        </a:xfrm>
        <a:prstGeom prst="rect">
          <a:avLst/>
        </a:prstGeom>
      </xdr:spPr>
    </xdr:pic>
  </etc:cellImage>
  <etc:cellImage>
    <xdr:pic>
      <xdr:nvPicPr>
        <xdr:cNvPr id="365" name="ID_65494EF314294822A2E4757D1D89BDCF" descr="Picture"/>
        <xdr:cNvPicPr/>
      </xdr:nvPicPr>
      <xdr:blipFill>
        <a:blip r:embed="rId306" cstate="print"/>
        <a:stretch>
          <a:fillRect/>
        </a:stretch>
      </xdr:blipFill>
      <xdr:spPr>
        <a:xfrm>
          <a:off x="2286000" y="171621450"/>
          <a:ext cx="933450" cy="942975"/>
        </a:xfrm>
        <a:prstGeom prst="rect">
          <a:avLst/>
        </a:prstGeom>
      </xdr:spPr>
    </xdr:pic>
  </etc:cellImage>
  <etc:cellImage>
    <xdr:pic>
      <xdr:nvPicPr>
        <xdr:cNvPr id="361" name="ID_02943F4CA7DF48F8806794A87E2355BE" descr="Picture"/>
        <xdr:cNvPicPr/>
      </xdr:nvPicPr>
      <xdr:blipFill>
        <a:blip r:embed="rId307" cstate="print"/>
        <a:stretch>
          <a:fillRect/>
        </a:stretch>
      </xdr:blipFill>
      <xdr:spPr>
        <a:xfrm>
          <a:off x="2286000" y="169716450"/>
          <a:ext cx="933450" cy="942975"/>
        </a:xfrm>
        <a:prstGeom prst="rect">
          <a:avLst/>
        </a:prstGeom>
      </xdr:spPr>
    </xdr:pic>
  </etc:cellImage>
  <etc:cellImage>
    <xdr:pic>
      <xdr:nvPicPr>
        <xdr:cNvPr id="357" name="ID_0A6EC7B0C90346A1A0468D5803BE97C3" descr="Picture"/>
        <xdr:cNvPicPr/>
      </xdr:nvPicPr>
      <xdr:blipFill>
        <a:blip r:embed="rId308" cstate="print"/>
        <a:stretch>
          <a:fillRect/>
        </a:stretch>
      </xdr:blipFill>
      <xdr:spPr>
        <a:xfrm>
          <a:off x="2286000" y="167811450"/>
          <a:ext cx="933450" cy="942975"/>
        </a:xfrm>
        <a:prstGeom prst="rect">
          <a:avLst/>
        </a:prstGeom>
      </xdr:spPr>
    </xdr:pic>
  </etc:cellImage>
  <etc:cellImage>
    <xdr:pic>
      <xdr:nvPicPr>
        <xdr:cNvPr id="353" name="ID_799FF20F1693405FB457201EC629A86B" descr="Picture"/>
        <xdr:cNvPicPr/>
      </xdr:nvPicPr>
      <xdr:blipFill>
        <a:blip r:embed="rId309" cstate="print"/>
        <a:stretch>
          <a:fillRect/>
        </a:stretch>
      </xdr:blipFill>
      <xdr:spPr>
        <a:xfrm>
          <a:off x="2286000" y="165906450"/>
          <a:ext cx="933450" cy="942975"/>
        </a:xfrm>
        <a:prstGeom prst="rect">
          <a:avLst/>
        </a:prstGeom>
      </xdr:spPr>
    </xdr:pic>
  </etc:cellImage>
  <etc:cellImage>
    <xdr:pic>
      <xdr:nvPicPr>
        <xdr:cNvPr id="349" name="ID_15A860DDDE0A445D89B07AAE66381692" descr="Picture"/>
        <xdr:cNvPicPr/>
      </xdr:nvPicPr>
      <xdr:blipFill>
        <a:blip r:embed="rId310" cstate="print"/>
        <a:stretch>
          <a:fillRect/>
        </a:stretch>
      </xdr:blipFill>
      <xdr:spPr>
        <a:xfrm>
          <a:off x="2286000" y="164001450"/>
          <a:ext cx="933450" cy="942975"/>
        </a:xfrm>
        <a:prstGeom prst="rect">
          <a:avLst/>
        </a:prstGeom>
      </xdr:spPr>
    </xdr:pic>
  </etc:cellImage>
  <etc:cellImage>
    <xdr:pic>
      <xdr:nvPicPr>
        <xdr:cNvPr id="345" name="ID_1C18F7DDBD9640F593C912A5487031AA" descr="Picture"/>
        <xdr:cNvPicPr/>
      </xdr:nvPicPr>
      <xdr:blipFill>
        <a:blip r:embed="rId311" cstate="print"/>
        <a:stretch>
          <a:fillRect/>
        </a:stretch>
      </xdr:blipFill>
      <xdr:spPr>
        <a:xfrm>
          <a:off x="2286000" y="162096450"/>
          <a:ext cx="933450" cy="942975"/>
        </a:xfrm>
        <a:prstGeom prst="rect">
          <a:avLst/>
        </a:prstGeom>
      </xdr:spPr>
    </xdr:pic>
  </etc:cellImage>
  <etc:cellImage>
    <xdr:pic>
      <xdr:nvPicPr>
        <xdr:cNvPr id="341" name="ID_76ECDB71C91C48CF85789CF0C52DDC92" descr="Picture"/>
        <xdr:cNvPicPr/>
      </xdr:nvPicPr>
      <xdr:blipFill>
        <a:blip r:embed="rId312" cstate="print"/>
        <a:stretch>
          <a:fillRect/>
        </a:stretch>
      </xdr:blipFill>
      <xdr:spPr>
        <a:xfrm>
          <a:off x="2286000" y="160191450"/>
          <a:ext cx="933450" cy="942975"/>
        </a:xfrm>
        <a:prstGeom prst="rect">
          <a:avLst/>
        </a:prstGeom>
      </xdr:spPr>
    </xdr:pic>
  </etc:cellImage>
  <etc:cellImage>
    <xdr:pic>
      <xdr:nvPicPr>
        <xdr:cNvPr id="337" name="ID_EE9F0E70719A4C3EBD58048B155CC283" descr="Picture"/>
        <xdr:cNvPicPr/>
      </xdr:nvPicPr>
      <xdr:blipFill>
        <a:blip r:embed="rId313" cstate="print"/>
        <a:stretch>
          <a:fillRect/>
        </a:stretch>
      </xdr:blipFill>
      <xdr:spPr>
        <a:xfrm>
          <a:off x="2286000" y="158286450"/>
          <a:ext cx="933450" cy="942975"/>
        </a:xfrm>
        <a:prstGeom prst="rect">
          <a:avLst/>
        </a:prstGeom>
      </xdr:spPr>
    </xdr:pic>
  </etc:cellImage>
  <etc:cellImage>
    <xdr:pic>
      <xdr:nvPicPr>
        <xdr:cNvPr id="333" name="ID_4F8B74A236E3495BB2BBC8DB8EA41785" descr="Picture"/>
        <xdr:cNvPicPr/>
      </xdr:nvPicPr>
      <xdr:blipFill>
        <a:blip r:embed="rId314" cstate="print"/>
        <a:stretch>
          <a:fillRect/>
        </a:stretch>
      </xdr:blipFill>
      <xdr:spPr>
        <a:xfrm>
          <a:off x="2286000" y="156381450"/>
          <a:ext cx="933450" cy="942975"/>
        </a:xfrm>
        <a:prstGeom prst="rect">
          <a:avLst/>
        </a:prstGeom>
      </xdr:spPr>
    </xdr:pic>
  </etc:cellImage>
  <etc:cellImage>
    <xdr:pic>
      <xdr:nvPicPr>
        <xdr:cNvPr id="329" name="ID_18FB700026A54A47855F418344B8062F" descr="Picture"/>
        <xdr:cNvPicPr/>
      </xdr:nvPicPr>
      <xdr:blipFill>
        <a:blip r:embed="rId315" cstate="print"/>
        <a:stretch>
          <a:fillRect/>
        </a:stretch>
      </xdr:blipFill>
      <xdr:spPr>
        <a:xfrm>
          <a:off x="2286000" y="154476450"/>
          <a:ext cx="933450" cy="942975"/>
        </a:xfrm>
        <a:prstGeom prst="rect">
          <a:avLst/>
        </a:prstGeom>
      </xdr:spPr>
    </xdr:pic>
  </etc:cellImage>
  <etc:cellImage>
    <xdr:pic>
      <xdr:nvPicPr>
        <xdr:cNvPr id="325" name="ID_60FE77D970094A90B7F6C53BB784450A" descr="Picture"/>
        <xdr:cNvPicPr/>
      </xdr:nvPicPr>
      <xdr:blipFill>
        <a:blip r:embed="rId316" cstate="print"/>
        <a:stretch>
          <a:fillRect/>
        </a:stretch>
      </xdr:blipFill>
      <xdr:spPr>
        <a:xfrm>
          <a:off x="2286000" y="152571450"/>
          <a:ext cx="933450" cy="942975"/>
        </a:xfrm>
        <a:prstGeom prst="rect">
          <a:avLst/>
        </a:prstGeom>
      </xdr:spPr>
    </xdr:pic>
  </etc:cellImage>
  <etc:cellImage>
    <xdr:pic>
      <xdr:nvPicPr>
        <xdr:cNvPr id="321" name="ID_5E1E7EBD10974D91A2E6C629CE916013" descr="Picture"/>
        <xdr:cNvPicPr/>
      </xdr:nvPicPr>
      <xdr:blipFill>
        <a:blip r:embed="rId317" cstate="print"/>
        <a:stretch>
          <a:fillRect/>
        </a:stretch>
      </xdr:blipFill>
      <xdr:spPr>
        <a:xfrm>
          <a:off x="2286000" y="150666450"/>
          <a:ext cx="933450" cy="942975"/>
        </a:xfrm>
        <a:prstGeom prst="rect">
          <a:avLst/>
        </a:prstGeom>
      </xdr:spPr>
    </xdr:pic>
  </etc:cellImage>
  <etc:cellImage>
    <xdr:pic>
      <xdr:nvPicPr>
        <xdr:cNvPr id="317" name="ID_503AC1F400F14B628DF09D98530A31AC" descr="Picture"/>
        <xdr:cNvPicPr/>
      </xdr:nvPicPr>
      <xdr:blipFill>
        <a:blip r:embed="rId318" cstate="print"/>
        <a:stretch>
          <a:fillRect/>
        </a:stretch>
      </xdr:blipFill>
      <xdr:spPr>
        <a:xfrm>
          <a:off x="2286000" y="148761450"/>
          <a:ext cx="933450" cy="942975"/>
        </a:xfrm>
        <a:prstGeom prst="rect">
          <a:avLst/>
        </a:prstGeom>
      </xdr:spPr>
    </xdr:pic>
  </etc:cellImage>
  <etc:cellImage>
    <xdr:pic>
      <xdr:nvPicPr>
        <xdr:cNvPr id="313" name="ID_D94678914EDE448ABBA2D57D93F124B0" descr="Picture"/>
        <xdr:cNvPicPr/>
      </xdr:nvPicPr>
      <xdr:blipFill>
        <a:blip r:embed="rId319" cstate="print"/>
        <a:stretch>
          <a:fillRect/>
        </a:stretch>
      </xdr:blipFill>
      <xdr:spPr>
        <a:xfrm>
          <a:off x="2286000" y="146856450"/>
          <a:ext cx="933450" cy="942975"/>
        </a:xfrm>
        <a:prstGeom prst="rect">
          <a:avLst/>
        </a:prstGeom>
      </xdr:spPr>
    </xdr:pic>
  </etc:cellImage>
  <etc:cellImage>
    <xdr:pic>
      <xdr:nvPicPr>
        <xdr:cNvPr id="309" name="ID_3AC5FF6FE21E4C4885A1D022EFDD482D" descr="Picture"/>
        <xdr:cNvPicPr/>
      </xdr:nvPicPr>
      <xdr:blipFill>
        <a:blip r:embed="rId320" cstate="print"/>
        <a:stretch>
          <a:fillRect/>
        </a:stretch>
      </xdr:blipFill>
      <xdr:spPr>
        <a:xfrm>
          <a:off x="2286000" y="144951450"/>
          <a:ext cx="933450" cy="942975"/>
        </a:xfrm>
        <a:prstGeom prst="rect">
          <a:avLst/>
        </a:prstGeom>
      </xdr:spPr>
    </xdr:pic>
  </etc:cellImage>
  <etc:cellImage>
    <xdr:pic>
      <xdr:nvPicPr>
        <xdr:cNvPr id="305" name="ID_E038B7448A214F52A7300488A0B42F06" descr="Picture"/>
        <xdr:cNvPicPr/>
      </xdr:nvPicPr>
      <xdr:blipFill>
        <a:blip r:embed="rId321" cstate="print"/>
        <a:stretch>
          <a:fillRect/>
        </a:stretch>
      </xdr:blipFill>
      <xdr:spPr>
        <a:xfrm>
          <a:off x="2286000" y="143046450"/>
          <a:ext cx="933450" cy="942975"/>
        </a:xfrm>
        <a:prstGeom prst="rect">
          <a:avLst/>
        </a:prstGeom>
      </xdr:spPr>
    </xdr:pic>
  </etc:cellImage>
  <etc:cellImage>
    <xdr:pic>
      <xdr:nvPicPr>
        <xdr:cNvPr id="301" name="ID_2D6CC095D5314624926B0EF42BE7B389" descr="Picture"/>
        <xdr:cNvPicPr/>
      </xdr:nvPicPr>
      <xdr:blipFill>
        <a:blip r:embed="rId322" cstate="print"/>
        <a:stretch>
          <a:fillRect/>
        </a:stretch>
      </xdr:blipFill>
      <xdr:spPr>
        <a:xfrm>
          <a:off x="2286000" y="141141450"/>
          <a:ext cx="933450" cy="942975"/>
        </a:xfrm>
        <a:prstGeom prst="rect">
          <a:avLst/>
        </a:prstGeom>
      </xdr:spPr>
    </xdr:pic>
  </etc:cellImage>
  <etc:cellImage>
    <xdr:pic>
      <xdr:nvPicPr>
        <xdr:cNvPr id="297" name="ID_AE68386D085F42A88BBFCF4131E2C144" descr="Picture"/>
        <xdr:cNvPicPr/>
      </xdr:nvPicPr>
      <xdr:blipFill>
        <a:blip r:embed="rId323" cstate="print"/>
        <a:stretch>
          <a:fillRect/>
        </a:stretch>
      </xdr:blipFill>
      <xdr:spPr>
        <a:xfrm>
          <a:off x="2286000" y="139236450"/>
          <a:ext cx="933450" cy="942975"/>
        </a:xfrm>
        <a:prstGeom prst="rect">
          <a:avLst/>
        </a:prstGeom>
      </xdr:spPr>
    </xdr:pic>
  </etc:cellImage>
  <etc:cellImage>
    <xdr:pic>
      <xdr:nvPicPr>
        <xdr:cNvPr id="293" name="ID_95BD60036FED42F5ABEEF0EE4790DBA7" descr="Picture"/>
        <xdr:cNvPicPr/>
      </xdr:nvPicPr>
      <xdr:blipFill>
        <a:blip r:embed="rId324" cstate="print"/>
        <a:stretch>
          <a:fillRect/>
        </a:stretch>
      </xdr:blipFill>
      <xdr:spPr>
        <a:xfrm>
          <a:off x="2286000" y="137331450"/>
          <a:ext cx="933450" cy="942975"/>
        </a:xfrm>
        <a:prstGeom prst="rect">
          <a:avLst/>
        </a:prstGeom>
      </xdr:spPr>
    </xdr:pic>
  </etc:cellImage>
  <etc:cellImage>
    <xdr:pic>
      <xdr:nvPicPr>
        <xdr:cNvPr id="289" name="ID_54118FE523784ED48DC7ADAF5F4ADBBA" descr="Picture"/>
        <xdr:cNvPicPr/>
      </xdr:nvPicPr>
      <xdr:blipFill>
        <a:blip r:embed="rId325" cstate="print"/>
        <a:stretch>
          <a:fillRect/>
        </a:stretch>
      </xdr:blipFill>
      <xdr:spPr>
        <a:xfrm>
          <a:off x="2286000" y="135426450"/>
          <a:ext cx="933450" cy="942975"/>
        </a:xfrm>
        <a:prstGeom prst="rect">
          <a:avLst/>
        </a:prstGeom>
      </xdr:spPr>
    </xdr:pic>
  </etc:cellImage>
  <etc:cellImage>
    <xdr:pic>
      <xdr:nvPicPr>
        <xdr:cNvPr id="285" name="ID_6D635A9DFF5F45F8954BB6374AF21D4C" descr="Picture"/>
        <xdr:cNvPicPr/>
      </xdr:nvPicPr>
      <xdr:blipFill>
        <a:blip r:embed="rId326" cstate="print"/>
        <a:stretch>
          <a:fillRect/>
        </a:stretch>
      </xdr:blipFill>
      <xdr:spPr>
        <a:xfrm>
          <a:off x="2286000" y="133521450"/>
          <a:ext cx="933450" cy="942975"/>
        </a:xfrm>
        <a:prstGeom prst="rect">
          <a:avLst/>
        </a:prstGeom>
      </xdr:spPr>
    </xdr:pic>
  </etc:cellImage>
  <etc:cellImage>
    <xdr:pic>
      <xdr:nvPicPr>
        <xdr:cNvPr id="281" name="ID_23002C972D6045E499CFB525A029856C" descr="Picture"/>
        <xdr:cNvPicPr/>
      </xdr:nvPicPr>
      <xdr:blipFill>
        <a:blip r:embed="rId327" cstate="print"/>
        <a:stretch>
          <a:fillRect/>
        </a:stretch>
      </xdr:blipFill>
      <xdr:spPr>
        <a:xfrm>
          <a:off x="2286000" y="131616450"/>
          <a:ext cx="933450" cy="942975"/>
        </a:xfrm>
        <a:prstGeom prst="rect">
          <a:avLst/>
        </a:prstGeom>
      </xdr:spPr>
    </xdr:pic>
  </etc:cellImage>
  <etc:cellImage>
    <xdr:pic>
      <xdr:nvPicPr>
        <xdr:cNvPr id="277" name="ID_184830996473453E8348657B1B64ECCE" descr="Picture"/>
        <xdr:cNvPicPr/>
      </xdr:nvPicPr>
      <xdr:blipFill>
        <a:blip r:embed="rId328" cstate="print"/>
        <a:stretch>
          <a:fillRect/>
        </a:stretch>
      </xdr:blipFill>
      <xdr:spPr>
        <a:xfrm>
          <a:off x="2286000" y="129711450"/>
          <a:ext cx="933450" cy="942975"/>
        </a:xfrm>
        <a:prstGeom prst="rect">
          <a:avLst/>
        </a:prstGeom>
      </xdr:spPr>
    </xdr:pic>
  </etc:cellImage>
  <etc:cellImage>
    <xdr:pic>
      <xdr:nvPicPr>
        <xdr:cNvPr id="273" name="ID_D284A6131F23478E853021345EF20769" descr="Picture"/>
        <xdr:cNvPicPr/>
      </xdr:nvPicPr>
      <xdr:blipFill>
        <a:blip r:embed="rId329" cstate="print"/>
        <a:stretch>
          <a:fillRect/>
        </a:stretch>
      </xdr:blipFill>
      <xdr:spPr>
        <a:xfrm>
          <a:off x="2286000" y="127806450"/>
          <a:ext cx="933450" cy="942975"/>
        </a:xfrm>
        <a:prstGeom prst="rect">
          <a:avLst/>
        </a:prstGeom>
      </xdr:spPr>
    </xdr:pic>
  </etc:cellImage>
  <etc:cellImage>
    <xdr:pic>
      <xdr:nvPicPr>
        <xdr:cNvPr id="269" name="ID_564C8E90CDA44A57B763E54AB86B6F9E" descr="Picture"/>
        <xdr:cNvPicPr/>
      </xdr:nvPicPr>
      <xdr:blipFill>
        <a:blip r:embed="rId330" cstate="print"/>
        <a:stretch>
          <a:fillRect/>
        </a:stretch>
      </xdr:blipFill>
      <xdr:spPr>
        <a:xfrm>
          <a:off x="2286000" y="125901450"/>
          <a:ext cx="933450" cy="942975"/>
        </a:xfrm>
        <a:prstGeom prst="rect">
          <a:avLst/>
        </a:prstGeom>
      </xdr:spPr>
    </xdr:pic>
  </etc:cellImage>
  <etc:cellImage>
    <xdr:pic>
      <xdr:nvPicPr>
        <xdr:cNvPr id="265" name="ID_F6C1732B4CA64E299A479F1F30B58FCF" descr="Picture"/>
        <xdr:cNvPicPr/>
      </xdr:nvPicPr>
      <xdr:blipFill>
        <a:blip r:embed="rId331" cstate="print"/>
        <a:stretch>
          <a:fillRect/>
        </a:stretch>
      </xdr:blipFill>
      <xdr:spPr>
        <a:xfrm>
          <a:off x="2286000" y="123996450"/>
          <a:ext cx="933450" cy="942975"/>
        </a:xfrm>
        <a:prstGeom prst="rect">
          <a:avLst/>
        </a:prstGeom>
      </xdr:spPr>
    </xdr:pic>
  </etc:cellImage>
  <etc:cellImage>
    <xdr:pic>
      <xdr:nvPicPr>
        <xdr:cNvPr id="261" name="ID_1374CF148A244AC5A2663DB52258C95E" descr="Picture"/>
        <xdr:cNvPicPr/>
      </xdr:nvPicPr>
      <xdr:blipFill>
        <a:blip r:embed="rId332" cstate="print"/>
        <a:stretch>
          <a:fillRect/>
        </a:stretch>
      </xdr:blipFill>
      <xdr:spPr>
        <a:xfrm>
          <a:off x="2286000" y="122091450"/>
          <a:ext cx="933450" cy="942975"/>
        </a:xfrm>
        <a:prstGeom prst="rect">
          <a:avLst/>
        </a:prstGeom>
      </xdr:spPr>
    </xdr:pic>
  </etc:cellImage>
  <etc:cellImage>
    <xdr:pic>
      <xdr:nvPicPr>
        <xdr:cNvPr id="257" name="ID_FA2383EC89A44F979F51CDB8BF53E14C" descr="Picture"/>
        <xdr:cNvPicPr/>
      </xdr:nvPicPr>
      <xdr:blipFill>
        <a:blip r:embed="rId333" cstate="print"/>
        <a:stretch>
          <a:fillRect/>
        </a:stretch>
      </xdr:blipFill>
      <xdr:spPr>
        <a:xfrm>
          <a:off x="2286000" y="120186450"/>
          <a:ext cx="933450" cy="942975"/>
        </a:xfrm>
        <a:prstGeom prst="rect">
          <a:avLst/>
        </a:prstGeom>
      </xdr:spPr>
    </xdr:pic>
  </etc:cellImage>
  <etc:cellImage>
    <xdr:pic>
      <xdr:nvPicPr>
        <xdr:cNvPr id="253" name="ID_FBFE19C4189A4D289849E23D3E4C36B5" descr="Picture"/>
        <xdr:cNvPicPr/>
      </xdr:nvPicPr>
      <xdr:blipFill>
        <a:blip r:embed="rId334" cstate="print"/>
        <a:stretch>
          <a:fillRect/>
        </a:stretch>
      </xdr:blipFill>
      <xdr:spPr>
        <a:xfrm>
          <a:off x="2286000" y="118281450"/>
          <a:ext cx="933450" cy="942975"/>
        </a:xfrm>
        <a:prstGeom prst="rect">
          <a:avLst/>
        </a:prstGeom>
      </xdr:spPr>
    </xdr:pic>
  </etc:cellImage>
  <etc:cellImage>
    <xdr:pic>
      <xdr:nvPicPr>
        <xdr:cNvPr id="249" name="ID_3A9BAE5757EE4CD0A2C91488DCCBA321" descr="Picture"/>
        <xdr:cNvPicPr/>
      </xdr:nvPicPr>
      <xdr:blipFill>
        <a:blip r:embed="rId335" cstate="print"/>
        <a:stretch>
          <a:fillRect/>
        </a:stretch>
      </xdr:blipFill>
      <xdr:spPr>
        <a:xfrm>
          <a:off x="2286000" y="116376450"/>
          <a:ext cx="933450" cy="942975"/>
        </a:xfrm>
        <a:prstGeom prst="rect">
          <a:avLst/>
        </a:prstGeom>
      </xdr:spPr>
    </xdr:pic>
  </etc:cellImage>
  <etc:cellImage>
    <xdr:pic>
      <xdr:nvPicPr>
        <xdr:cNvPr id="245" name="ID_751AA5E8D3A14FA9984842FF4CB436E8" descr="Picture"/>
        <xdr:cNvPicPr/>
      </xdr:nvPicPr>
      <xdr:blipFill>
        <a:blip r:embed="rId336" cstate="print"/>
        <a:stretch>
          <a:fillRect/>
        </a:stretch>
      </xdr:blipFill>
      <xdr:spPr>
        <a:xfrm>
          <a:off x="2286000" y="114471450"/>
          <a:ext cx="933450" cy="942975"/>
        </a:xfrm>
        <a:prstGeom prst="rect">
          <a:avLst/>
        </a:prstGeom>
      </xdr:spPr>
    </xdr:pic>
  </etc:cellImage>
  <etc:cellImage>
    <xdr:pic>
      <xdr:nvPicPr>
        <xdr:cNvPr id="241" name="ID_0E199DA8403D4E05A79964139BC24E19" descr="Picture"/>
        <xdr:cNvPicPr/>
      </xdr:nvPicPr>
      <xdr:blipFill>
        <a:blip r:embed="rId337" cstate="print"/>
        <a:stretch>
          <a:fillRect/>
        </a:stretch>
      </xdr:blipFill>
      <xdr:spPr>
        <a:xfrm>
          <a:off x="2286000" y="112566450"/>
          <a:ext cx="933450" cy="942975"/>
        </a:xfrm>
        <a:prstGeom prst="rect">
          <a:avLst/>
        </a:prstGeom>
      </xdr:spPr>
    </xdr:pic>
  </etc:cellImage>
  <etc:cellImage>
    <xdr:pic>
      <xdr:nvPicPr>
        <xdr:cNvPr id="237" name="ID_2F736A249F0144C3957B0A2CE3EE6E36" descr="Picture"/>
        <xdr:cNvPicPr/>
      </xdr:nvPicPr>
      <xdr:blipFill>
        <a:blip r:embed="rId338" cstate="print"/>
        <a:stretch>
          <a:fillRect/>
        </a:stretch>
      </xdr:blipFill>
      <xdr:spPr>
        <a:xfrm>
          <a:off x="2286000" y="110661450"/>
          <a:ext cx="933450" cy="942975"/>
        </a:xfrm>
        <a:prstGeom prst="rect">
          <a:avLst/>
        </a:prstGeom>
      </xdr:spPr>
    </xdr:pic>
  </etc:cellImage>
  <etc:cellImage>
    <xdr:pic>
      <xdr:nvPicPr>
        <xdr:cNvPr id="233" name="ID_89CFB33622694EB3908C29082180553F" descr="Picture"/>
        <xdr:cNvPicPr/>
      </xdr:nvPicPr>
      <xdr:blipFill>
        <a:blip r:embed="rId339" cstate="print"/>
        <a:stretch>
          <a:fillRect/>
        </a:stretch>
      </xdr:blipFill>
      <xdr:spPr>
        <a:xfrm>
          <a:off x="2286000" y="108756450"/>
          <a:ext cx="933450" cy="942975"/>
        </a:xfrm>
        <a:prstGeom prst="rect">
          <a:avLst/>
        </a:prstGeom>
      </xdr:spPr>
    </xdr:pic>
  </etc:cellImage>
  <etc:cellImage>
    <xdr:pic>
      <xdr:nvPicPr>
        <xdr:cNvPr id="229" name="ID_2791D33D134B49D998534A67DB9FB43A" descr="Picture"/>
        <xdr:cNvPicPr/>
      </xdr:nvPicPr>
      <xdr:blipFill>
        <a:blip r:embed="rId340" cstate="print"/>
        <a:stretch>
          <a:fillRect/>
        </a:stretch>
      </xdr:blipFill>
      <xdr:spPr>
        <a:xfrm>
          <a:off x="2286000" y="106851450"/>
          <a:ext cx="933450" cy="942975"/>
        </a:xfrm>
        <a:prstGeom prst="rect">
          <a:avLst/>
        </a:prstGeom>
      </xdr:spPr>
    </xdr:pic>
  </etc:cellImage>
  <etc:cellImage>
    <xdr:pic>
      <xdr:nvPicPr>
        <xdr:cNvPr id="225" name="ID_7E030144BD7D474B9B6E347D6D3B0CA9" descr="Picture"/>
        <xdr:cNvPicPr/>
      </xdr:nvPicPr>
      <xdr:blipFill>
        <a:blip r:embed="rId341" cstate="print"/>
        <a:stretch>
          <a:fillRect/>
        </a:stretch>
      </xdr:blipFill>
      <xdr:spPr>
        <a:xfrm>
          <a:off x="2286000" y="104946450"/>
          <a:ext cx="933450" cy="942975"/>
        </a:xfrm>
        <a:prstGeom prst="rect">
          <a:avLst/>
        </a:prstGeom>
      </xdr:spPr>
    </xdr:pic>
  </etc:cellImage>
  <etc:cellImage>
    <xdr:pic>
      <xdr:nvPicPr>
        <xdr:cNvPr id="221" name="ID_B0BA09745B5B47F7B56C93BB87F63B75" descr="Picture"/>
        <xdr:cNvPicPr/>
      </xdr:nvPicPr>
      <xdr:blipFill>
        <a:blip r:embed="rId342" cstate="print"/>
        <a:stretch>
          <a:fillRect/>
        </a:stretch>
      </xdr:blipFill>
      <xdr:spPr>
        <a:xfrm>
          <a:off x="2286000" y="103041450"/>
          <a:ext cx="933450" cy="942975"/>
        </a:xfrm>
        <a:prstGeom prst="rect">
          <a:avLst/>
        </a:prstGeom>
      </xdr:spPr>
    </xdr:pic>
  </etc:cellImage>
  <etc:cellImage>
    <xdr:pic>
      <xdr:nvPicPr>
        <xdr:cNvPr id="217" name="ID_2D3FA55A34E44BFFBF875D6B2D2F3F7A" descr="Picture"/>
        <xdr:cNvPicPr/>
      </xdr:nvPicPr>
      <xdr:blipFill>
        <a:blip r:embed="rId343" cstate="print"/>
        <a:stretch>
          <a:fillRect/>
        </a:stretch>
      </xdr:blipFill>
      <xdr:spPr>
        <a:xfrm>
          <a:off x="2286000" y="101136450"/>
          <a:ext cx="933450" cy="942975"/>
        </a:xfrm>
        <a:prstGeom prst="rect">
          <a:avLst/>
        </a:prstGeom>
      </xdr:spPr>
    </xdr:pic>
  </etc:cellImage>
  <etc:cellImage>
    <xdr:pic>
      <xdr:nvPicPr>
        <xdr:cNvPr id="213" name="ID_1172289687E748D5967879DC026A04FC" descr="Picture"/>
        <xdr:cNvPicPr/>
      </xdr:nvPicPr>
      <xdr:blipFill>
        <a:blip r:embed="rId344" cstate="print"/>
        <a:stretch>
          <a:fillRect/>
        </a:stretch>
      </xdr:blipFill>
      <xdr:spPr>
        <a:xfrm>
          <a:off x="2286000" y="99231450"/>
          <a:ext cx="933450" cy="942975"/>
        </a:xfrm>
        <a:prstGeom prst="rect">
          <a:avLst/>
        </a:prstGeom>
      </xdr:spPr>
    </xdr:pic>
  </etc:cellImage>
  <etc:cellImage>
    <xdr:pic>
      <xdr:nvPicPr>
        <xdr:cNvPr id="209" name="ID_59C299959DAF478A86C75B2920378FF5" descr="Picture"/>
        <xdr:cNvPicPr/>
      </xdr:nvPicPr>
      <xdr:blipFill>
        <a:blip r:embed="rId345" cstate="print"/>
        <a:stretch>
          <a:fillRect/>
        </a:stretch>
      </xdr:blipFill>
      <xdr:spPr>
        <a:xfrm>
          <a:off x="2286000" y="97326450"/>
          <a:ext cx="933450" cy="942975"/>
        </a:xfrm>
        <a:prstGeom prst="rect">
          <a:avLst/>
        </a:prstGeom>
      </xdr:spPr>
    </xdr:pic>
  </etc:cellImage>
  <etc:cellImage>
    <xdr:pic>
      <xdr:nvPicPr>
        <xdr:cNvPr id="205" name="ID_2231C6EAE1794A21BCE96AFDA4678D1F" descr="Picture"/>
        <xdr:cNvPicPr/>
      </xdr:nvPicPr>
      <xdr:blipFill>
        <a:blip r:embed="rId346" cstate="print"/>
        <a:stretch>
          <a:fillRect/>
        </a:stretch>
      </xdr:blipFill>
      <xdr:spPr>
        <a:xfrm>
          <a:off x="2286000" y="95421450"/>
          <a:ext cx="933450" cy="942975"/>
        </a:xfrm>
        <a:prstGeom prst="rect">
          <a:avLst/>
        </a:prstGeom>
      </xdr:spPr>
    </xdr:pic>
  </etc:cellImage>
  <etc:cellImage>
    <xdr:pic>
      <xdr:nvPicPr>
        <xdr:cNvPr id="201" name="ID_88B2D5C1B015465394ADF7A73367108E" descr="Picture"/>
        <xdr:cNvPicPr/>
      </xdr:nvPicPr>
      <xdr:blipFill>
        <a:blip r:embed="rId347" cstate="print"/>
        <a:stretch>
          <a:fillRect/>
        </a:stretch>
      </xdr:blipFill>
      <xdr:spPr>
        <a:xfrm>
          <a:off x="2286000" y="93516450"/>
          <a:ext cx="933450" cy="942975"/>
        </a:xfrm>
        <a:prstGeom prst="rect">
          <a:avLst/>
        </a:prstGeom>
      </xdr:spPr>
    </xdr:pic>
  </etc:cellImage>
  <etc:cellImage>
    <xdr:pic>
      <xdr:nvPicPr>
        <xdr:cNvPr id="197" name="ID_BCBDEBA4AFE649FDA52DB25D49FD86CF" descr="Picture"/>
        <xdr:cNvPicPr/>
      </xdr:nvPicPr>
      <xdr:blipFill>
        <a:blip r:embed="rId348" cstate="print"/>
        <a:stretch>
          <a:fillRect/>
        </a:stretch>
      </xdr:blipFill>
      <xdr:spPr>
        <a:xfrm>
          <a:off x="2286000" y="91611450"/>
          <a:ext cx="933450" cy="942975"/>
        </a:xfrm>
        <a:prstGeom prst="rect">
          <a:avLst/>
        </a:prstGeom>
      </xdr:spPr>
    </xdr:pic>
  </etc:cellImage>
  <etc:cellImage>
    <xdr:pic>
      <xdr:nvPicPr>
        <xdr:cNvPr id="193" name="ID_30497BFE69204962A2481C0E30B52BBE" descr="Picture"/>
        <xdr:cNvPicPr/>
      </xdr:nvPicPr>
      <xdr:blipFill>
        <a:blip r:embed="rId349" cstate="print"/>
        <a:stretch>
          <a:fillRect/>
        </a:stretch>
      </xdr:blipFill>
      <xdr:spPr>
        <a:xfrm>
          <a:off x="2286000" y="89706450"/>
          <a:ext cx="933450" cy="942975"/>
        </a:xfrm>
        <a:prstGeom prst="rect">
          <a:avLst/>
        </a:prstGeom>
      </xdr:spPr>
    </xdr:pic>
  </etc:cellImage>
  <etc:cellImage>
    <xdr:pic>
      <xdr:nvPicPr>
        <xdr:cNvPr id="189" name="ID_AB66F1050CEB4E37B88D8164C50B9727" descr="Picture"/>
        <xdr:cNvPicPr/>
      </xdr:nvPicPr>
      <xdr:blipFill>
        <a:blip r:embed="rId350" cstate="print"/>
        <a:stretch>
          <a:fillRect/>
        </a:stretch>
      </xdr:blipFill>
      <xdr:spPr>
        <a:xfrm>
          <a:off x="2286000" y="87801450"/>
          <a:ext cx="933450" cy="942975"/>
        </a:xfrm>
        <a:prstGeom prst="rect">
          <a:avLst/>
        </a:prstGeom>
      </xdr:spPr>
    </xdr:pic>
  </etc:cellImage>
  <etc:cellImage>
    <xdr:pic>
      <xdr:nvPicPr>
        <xdr:cNvPr id="185" name="ID_C80BCFC0225F4CF0BFB4989E4957FB8E" descr="Picture"/>
        <xdr:cNvPicPr/>
      </xdr:nvPicPr>
      <xdr:blipFill>
        <a:blip r:embed="rId351" cstate="print"/>
        <a:stretch>
          <a:fillRect/>
        </a:stretch>
      </xdr:blipFill>
      <xdr:spPr>
        <a:xfrm>
          <a:off x="2286000" y="85896450"/>
          <a:ext cx="933450" cy="942975"/>
        </a:xfrm>
        <a:prstGeom prst="rect">
          <a:avLst/>
        </a:prstGeom>
      </xdr:spPr>
    </xdr:pic>
  </etc:cellImage>
  <etc:cellImage>
    <xdr:pic>
      <xdr:nvPicPr>
        <xdr:cNvPr id="181" name="ID_1CB2F1794EC14D16B63894823982015A" descr="Picture"/>
        <xdr:cNvPicPr/>
      </xdr:nvPicPr>
      <xdr:blipFill>
        <a:blip r:embed="rId352" cstate="print"/>
        <a:stretch>
          <a:fillRect/>
        </a:stretch>
      </xdr:blipFill>
      <xdr:spPr>
        <a:xfrm>
          <a:off x="2286000" y="83991450"/>
          <a:ext cx="933450" cy="942975"/>
        </a:xfrm>
        <a:prstGeom prst="rect">
          <a:avLst/>
        </a:prstGeom>
      </xdr:spPr>
    </xdr:pic>
  </etc:cellImage>
  <etc:cellImage>
    <xdr:pic>
      <xdr:nvPicPr>
        <xdr:cNvPr id="177" name="ID_817FF73890E34645B1D55868AFFE4814" descr="Picture"/>
        <xdr:cNvPicPr/>
      </xdr:nvPicPr>
      <xdr:blipFill>
        <a:blip r:embed="rId353" cstate="print"/>
        <a:stretch>
          <a:fillRect/>
        </a:stretch>
      </xdr:blipFill>
      <xdr:spPr>
        <a:xfrm>
          <a:off x="2286000" y="82086450"/>
          <a:ext cx="933450" cy="942975"/>
        </a:xfrm>
        <a:prstGeom prst="rect">
          <a:avLst/>
        </a:prstGeom>
      </xdr:spPr>
    </xdr:pic>
  </etc:cellImage>
  <etc:cellImage>
    <xdr:pic>
      <xdr:nvPicPr>
        <xdr:cNvPr id="173" name="ID_52A690B2C7174970878FADBAB3BBA496" descr="Picture"/>
        <xdr:cNvPicPr/>
      </xdr:nvPicPr>
      <xdr:blipFill>
        <a:blip r:embed="rId354" cstate="print"/>
        <a:stretch>
          <a:fillRect/>
        </a:stretch>
      </xdr:blipFill>
      <xdr:spPr>
        <a:xfrm>
          <a:off x="2286000" y="80181450"/>
          <a:ext cx="933450" cy="942975"/>
        </a:xfrm>
        <a:prstGeom prst="rect">
          <a:avLst/>
        </a:prstGeom>
      </xdr:spPr>
    </xdr:pic>
  </etc:cellImage>
  <etc:cellImage>
    <xdr:pic>
      <xdr:nvPicPr>
        <xdr:cNvPr id="169" name="ID_593ABB3A01E0409B83A9879C5994C593" descr="Picture"/>
        <xdr:cNvPicPr/>
      </xdr:nvPicPr>
      <xdr:blipFill>
        <a:blip r:embed="rId355" cstate="print"/>
        <a:stretch>
          <a:fillRect/>
        </a:stretch>
      </xdr:blipFill>
      <xdr:spPr>
        <a:xfrm>
          <a:off x="2286000" y="78276450"/>
          <a:ext cx="933450" cy="942975"/>
        </a:xfrm>
        <a:prstGeom prst="rect">
          <a:avLst/>
        </a:prstGeom>
      </xdr:spPr>
    </xdr:pic>
  </etc:cellImage>
  <etc:cellImage>
    <xdr:pic>
      <xdr:nvPicPr>
        <xdr:cNvPr id="165" name="ID_8FCC628F121545959A1CD9BB18398766" descr="Picture"/>
        <xdr:cNvPicPr/>
      </xdr:nvPicPr>
      <xdr:blipFill>
        <a:blip r:embed="rId356" cstate="print"/>
        <a:stretch>
          <a:fillRect/>
        </a:stretch>
      </xdr:blipFill>
      <xdr:spPr>
        <a:xfrm>
          <a:off x="2286000" y="76371450"/>
          <a:ext cx="933450" cy="942975"/>
        </a:xfrm>
        <a:prstGeom prst="rect">
          <a:avLst/>
        </a:prstGeom>
      </xdr:spPr>
    </xdr:pic>
  </etc:cellImage>
  <etc:cellImage>
    <xdr:pic>
      <xdr:nvPicPr>
        <xdr:cNvPr id="161" name="ID_FB14015E55B04120BBB7B3E34E1624A5" descr="Picture"/>
        <xdr:cNvPicPr/>
      </xdr:nvPicPr>
      <xdr:blipFill>
        <a:blip r:embed="rId357" cstate="print"/>
        <a:stretch>
          <a:fillRect/>
        </a:stretch>
      </xdr:blipFill>
      <xdr:spPr>
        <a:xfrm>
          <a:off x="2286000" y="74466450"/>
          <a:ext cx="933450" cy="942975"/>
        </a:xfrm>
        <a:prstGeom prst="rect">
          <a:avLst/>
        </a:prstGeom>
      </xdr:spPr>
    </xdr:pic>
  </etc:cellImage>
  <etc:cellImage>
    <xdr:pic>
      <xdr:nvPicPr>
        <xdr:cNvPr id="157" name="ID_308EB76CC324412AAAB9308472D28211" descr="Picture"/>
        <xdr:cNvPicPr/>
      </xdr:nvPicPr>
      <xdr:blipFill>
        <a:blip r:embed="rId358" cstate="print"/>
        <a:stretch>
          <a:fillRect/>
        </a:stretch>
      </xdr:blipFill>
      <xdr:spPr>
        <a:xfrm>
          <a:off x="2286000" y="72561450"/>
          <a:ext cx="933450" cy="942975"/>
        </a:xfrm>
        <a:prstGeom prst="rect">
          <a:avLst/>
        </a:prstGeom>
      </xdr:spPr>
    </xdr:pic>
  </etc:cellImage>
  <etc:cellImage>
    <xdr:pic>
      <xdr:nvPicPr>
        <xdr:cNvPr id="153" name="ID_8D5B6F060C8241D4BEC9A51400D2D308" descr="Picture"/>
        <xdr:cNvPicPr/>
      </xdr:nvPicPr>
      <xdr:blipFill>
        <a:blip r:embed="rId359" cstate="print"/>
        <a:stretch>
          <a:fillRect/>
        </a:stretch>
      </xdr:blipFill>
      <xdr:spPr>
        <a:xfrm>
          <a:off x="2286000" y="70656450"/>
          <a:ext cx="933450" cy="942975"/>
        </a:xfrm>
        <a:prstGeom prst="rect">
          <a:avLst/>
        </a:prstGeom>
      </xdr:spPr>
    </xdr:pic>
  </etc:cellImage>
  <etc:cellImage>
    <xdr:pic>
      <xdr:nvPicPr>
        <xdr:cNvPr id="149" name="ID_EE3AB4EB4C9A4DC99DA4CDEC26A0C3FD" descr="Picture"/>
        <xdr:cNvPicPr/>
      </xdr:nvPicPr>
      <xdr:blipFill>
        <a:blip r:embed="rId360" cstate="print"/>
        <a:stretch>
          <a:fillRect/>
        </a:stretch>
      </xdr:blipFill>
      <xdr:spPr>
        <a:xfrm>
          <a:off x="2286000" y="68751450"/>
          <a:ext cx="933450" cy="942975"/>
        </a:xfrm>
        <a:prstGeom prst="rect">
          <a:avLst/>
        </a:prstGeom>
      </xdr:spPr>
    </xdr:pic>
  </etc:cellImage>
  <etc:cellImage>
    <xdr:pic>
      <xdr:nvPicPr>
        <xdr:cNvPr id="145" name="ID_19384FC520D745AAB3C2AB194BBDC60F" descr="Picture"/>
        <xdr:cNvPicPr/>
      </xdr:nvPicPr>
      <xdr:blipFill>
        <a:blip r:embed="rId361" cstate="print"/>
        <a:stretch>
          <a:fillRect/>
        </a:stretch>
      </xdr:blipFill>
      <xdr:spPr>
        <a:xfrm>
          <a:off x="2286000" y="66846450"/>
          <a:ext cx="933450" cy="942975"/>
        </a:xfrm>
        <a:prstGeom prst="rect">
          <a:avLst/>
        </a:prstGeom>
      </xdr:spPr>
    </xdr:pic>
  </etc:cellImage>
  <etc:cellImage>
    <xdr:pic>
      <xdr:nvPicPr>
        <xdr:cNvPr id="141" name="ID_65C057E32FE945E4A073C8A1715E7136" descr="Picture"/>
        <xdr:cNvPicPr/>
      </xdr:nvPicPr>
      <xdr:blipFill>
        <a:blip r:embed="rId362" cstate="print"/>
        <a:stretch>
          <a:fillRect/>
        </a:stretch>
      </xdr:blipFill>
      <xdr:spPr>
        <a:xfrm>
          <a:off x="2286000" y="64941450"/>
          <a:ext cx="933450" cy="942975"/>
        </a:xfrm>
        <a:prstGeom prst="rect">
          <a:avLst/>
        </a:prstGeom>
      </xdr:spPr>
    </xdr:pic>
  </etc:cellImage>
  <etc:cellImage>
    <xdr:pic>
      <xdr:nvPicPr>
        <xdr:cNvPr id="137" name="ID_47A1B6D02AD341F6B943C7C777A2B1FD" descr="Picture"/>
        <xdr:cNvPicPr/>
      </xdr:nvPicPr>
      <xdr:blipFill>
        <a:blip r:embed="rId363" cstate="print"/>
        <a:stretch>
          <a:fillRect/>
        </a:stretch>
      </xdr:blipFill>
      <xdr:spPr>
        <a:xfrm>
          <a:off x="2286000" y="63036450"/>
          <a:ext cx="933450" cy="942975"/>
        </a:xfrm>
        <a:prstGeom prst="rect">
          <a:avLst/>
        </a:prstGeom>
      </xdr:spPr>
    </xdr:pic>
  </etc:cellImage>
  <etc:cellImage>
    <xdr:pic>
      <xdr:nvPicPr>
        <xdr:cNvPr id="133" name="ID_E1BEF490939044E08D67A99652B93B4C" descr="Picture"/>
        <xdr:cNvPicPr/>
      </xdr:nvPicPr>
      <xdr:blipFill>
        <a:blip r:embed="rId364" cstate="print"/>
        <a:stretch>
          <a:fillRect/>
        </a:stretch>
      </xdr:blipFill>
      <xdr:spPr>
        <a:xfrm>
          <a:off x="2286000" y="61131450"/>
          <a:ext cx="933450" cy="942975"/>
        </a:xfrm>
        <a:prstGeom prst="rect">
          <a:avLst/>
        </a:prstGeom>
      </xdr:spPr>
    </xdr:pic>
  </etc:cellImage>
  <etc:cellImage>
    <xdr:pic>
      <xdr:nvPicPr>
        <xdr:cNvPr id="129" name="ID_B5E6CFB53C634836B8EF0A0D5A0E52D1" descr="Picture"/>
        <xdr:cNvPicPr/>
      </xdr:nvPicPr>
      <xdr:blipFill>
        <a:blip r:embed="rId365" cstate="print"/>
        <a:stretch>
          <a:fillRect/>
        </a:stretch>
      </xdr:blipFill>
      <xdr:spPr>
        <a:xfrm>
          <a:off x="2286000" y="59226450"/>
          <a:ext cx="933450" cy="942975"/>
        </a:xfrm>
        <a:prstGeom prst="rect">
          <a:avLst/>
        </a:prstGeom>
      </xdr:spPr>
    </xdr:pic>
  </etc:cellImage>
  <etc:cellImage>
    <xdr:pic>
      <xdr:nvPicPr>
        <xdr:cNvPr id="125" name="ID_E461CEE79777465787FB353FC7753BBA" descr="Picture"/>
        <xdr:cNvPicPr/>
      </xdr:nvPicPr>
      <xdr:blipFill>
        <a:blip r:embed="rId366" cstate="print"/>
        <a:stretch>
          <a:fillRect/>
        </a:stretch>
      </xdr:blipFill>
      <xdr:spPr>
        <a:xfrm>
          <a:off x="2286000" y="57321450"/>
          <a:ext cx="933450" cy="942975"/>
        </a:xfrm>
        <a:prstGeom prst="rect">
          <a:avLst/>
        </a:prstGeom>
      </xdr:spPr>
    </xdr:pic>
  </etc:cellImage>
  <etc:cellImage>
    <xdr:pic>
      <xdr:nvPicPr>
        <xdr:cNvPr id="121" name="ID_AAB44331B3E94E3D8CD895F1EC54E50E" descr="Picture"/>
        <xdr:cNvPicPr/>
      </xdr:nvPicPr>
      <xdr:blipFill>
        <a:blip r:embed="rId367" cstate="print"/>
        <a:stretch>
          <a:fillRect/>
        </a:stretch>
      </xdr:blipFill>
      <xdr:spPr>
        <a:xfrm>
          <a:off x="2286000" y="55416450"/>
          <a:ext cx="933450" cy="942975"/>
        </a:xfrm>
        <a:prstGeom prst="rect">
          <a:avLst/>
        </a:prstGeom>
      </xdr:spPr>
    </xdr:pic>
  </etc:cellImage>
  <etc:cellImage>
    <xdr:pic>
      <xdr:nvPicPr>
        <xdr:cNvPr id="117" name="ID_CBE2C40CDE6B442C9E8FBD82C5CBF9E2" descr="Picture"/>
        <xdr:cNvPicPr/>
      </xdr:nvPicPr>
      <xdr:blipFill>
        <a:blip r:embed="rId368" cstate="print"/>
        <a:stretch>
          <a:fillRect/>
        </a:stretch>
      </xdr:blipFill>
      <xdr:spPr>
        <a:xfrm>
          <a:off x="2286000" y="53511450"/>
          <a:ext cx="933450" cy="942975"/>
        </a:xfrm>
        <a:prstGeom prst="rect">
          <a:avLst/>
        </a:prstGeom>
      </xdr:spPr>
    </xdr:pic>
  </etc:cellImage>
  <etc:cellImage>
    <xdr:pic>
      <xdr:nvPicPr>
        <xdr:cNvPr id="113" name="ID_FFAF3F967A974E288C45050465B18F5A" descr="Picture"/>
        <xdr:cNvPicPr/>
      </xdr:nvPicPr>
      <xdr:blipFill>
        <a:blip r:embed="rId369" cstate="print"/>
        <a:stretch>
          <a:fillRect/>
        </a:stretch>
      </xdr:blipFill>
      <xdr:spPr>
        <a:xfrm>
          <a:off x="2286000" y="51606450"/>
          <a:ext cx="933450" cy="942975"/>
        </a:xfrm>
        <a:prstGeom prst="rect">
          <a:avLst/>
        </a:prstGeom>
      </xdr:spPr>
    </xdr:pic>
  </etc:cellImage>
  <etc:cellImage>
    <xdr:pic>
      <xdr:nvPicPr>
        <xdr:cNvPr id="109" name="ID_1DA8915A88C34747965CE6BBF7D79839" descr="Picture"/>
        <xdr:cNvPicPr/>
      </xdr:nvPicPr>
      <xdr:blipFill>
        <a:blip r:embed="rId370" cstate="print"/>
        <a:stretch>
          <a:fillRect/>
        </a:stretch>
      </xdr:blipFill>
      <xdr:spPr>
        <a:xfrm>
          <a:off x="2286000" y="49701450"/>
          <a:ext cx="933450" cy="942975"/>
        </a:xfrm>
        <a:prstGeom prst="rect">
          <a:avLst/>
        </a:prstGeom>
      </xdr:spPr>
    </xdr:pic>
  </etc:cellImage>
  <etc:cellImage>
    <xdr:pic>
      <xdr:nvPicPr>
        <xdr:cNvPr id="105" name="ID_E3E18B07AE9A4121A0DAA61E2197A95B" descr="Picture"/>
        <xdr:cNvPicPr/>
      </xdr:nvPicPr>
      <xdr:blipFill>
        <a:blip r:embed="rId371" cstate="print"/>
        <a:stretch>
          <a:fillRect/>
        </a:stretch>
      </xdr:blipFill>
      <xdr:spPr>
        <a:xfrm>
          <a:off x="2286000" y="47796450"/>
          <a:ext cx="933450" cy="942975"/>
        </a:xfrm>
        <a:prstGeom prst="rect">
          <a:avLst/>
        </a:prstGeom>
      </xdr:spPr>
    </xdr:pic>
  </etc:cellImage>
  <etc:cellImage>
    <xdr:pic>
      <xdr:nvPicPr>
        <xdr:cNvPr id="101" name="ID_19D2804BDD26475C98F51AE5430E61EE" descr="Picture"/>
        <xdr:cNvPicPr/>
      </xdr:nvPicPr>
      <xdr:blipFill>
        <a:blip r:embed="rId372" cstate="print"/>
        <a:stretch>
          <a:fillRect/>
        </a:stretch>
      </xdr:blipFill>
      <xdr:spPr>
        <a:xfrm>
          <a:off x="2286000" y="45891450"/>
          <a:ext cx="933450" cy="942975"/>
        </a:xfrm>
        <a:prstGeom prst="rect">
          <a:avLst/>
        </a:prstGeom>
      </xdr:spPr>
    </xdr:pic>
  </etc:cellImage>
  <etc:cellImage>
    <xdr:pic>
      <xdr:nvPicPr>
        <xdr:cNvPr id="97" name="ID_8FE716E69938475B8B064BA19C7F4334" descr="Picture"/>
        <xdr:cNvPicPr/>
      </xdr:nvPicPr>
      <xdr:blipFill>
        <a:blip r:embed="rId373" cstate="print"/>
        <a:stretch>
          <a:fillRect/>
        </a:stretch>
      </xdr:blipFill>
      <xdr:spPr>
        <a:xfrm>
          <a:off x="2286000" y="43986450"/>
          <a:ext cx="933450" cy="942975"/>
        </a:xfrm>
        <a:prstGeom prst="rect">
          <a:avLst/>
        </a:prstGeom>
      </xdr:spPr>
    </xdr:pic>
  </etc:cellImage>
  <etc:cellImage>
    <xdr:pic>
      <xdr:nvPicPr>
        <xdr:cNvPr id="93" name="ID_E0BF0AC8F5E34402B074D369C1C29254" descr="Picture"/>
        <xdr:cNvPicPr/>
      </xdr:nvPicPr>
      <xdr:blipFill>
        <a:blip r:embed="rId374" cstate="print"/>
        <a:stretch>
          <a:fillRect/>
        </a:stretch>
      </xdr:blipFill>
      <xdr:spPr>
        <a:xfrm>
          <a:off x="2286000" y="42081450"/>
          <a:ext cx="933450" cy="942975"/>
        </a:xfrm>
        <a:prstGeom prst="rect">
          <a:avLst/>
        </a:prstGeom>
      </xdr:spPr>
    </xdr:pic>
  </etc:cellImage>
  <etc:cellImage>
    <xdr:pic>
      <xdr:nvPicPr>
        <xdr:cNvPr id="89" name="ID_71553E6E73344171AFFD81C47A9B676F" descr="Picture"/>
        <xdr:cNvPicPr/>
      </xdr:nvPicPr>
      <xdr:blipFill>
        <a:blip r:embed="rId375" cstate="print"/>
        <a:stretch>
          <a:fillRect/>
        </a:stretch>
      </xdr:blipFill>
      <xdr:spPr>
        <a:xfrm>
          <a:off x="2286000" y="40176450"/>
          <a:ext cx="933450" cy="942975"/>
        </a:xfrm>
        <a:prstGeom prst="rect">
          <a:avLst/>
        </a:prstGeom>
      </xdr:spPr>
    </xdr:pic>
  </etc:cellImage>
  <etc:cellImage>
    <xdr:pic>
      <xdr:nvPicPr>
        <xdr:cNvPr id="85" name="ID_338A4CCEEC784AC1A67698445F47AFF9" descr="Picture"/>
        <xdr:cNvPicPr/>
      </xdr:nvPicPr>
      <xdr:blipFill>
        <a:blip r:embed="rId376" cstate="print"/>
        <a:stretch>
          <a:fillRect/>
        </a:stretch>
      </xdr:blipFill>
      <xdr:spPr>
        <a:xfrm>
          <a:off x="2286000" y="38271450"/>
          <a:ext cx="933450" cy="942975"/>
        </a:xfrm>
        <a:prstGeom prst="rect">
          <a:avLst/>
        </a:prstGeom>
      </xdr:spPr>
    </xdr:pic>
  </etc:cellImage>
  <etc:cellImage>
    <xdr:pic>
      <xdr:nvPicPr>
        <xdr:cNvPr id="81" name="ID_987F4A2A0C9347FDA4916B132BEE8B0C" descr="Picture"/>
        <xdr:cNvPicPr/>
      </xdr:nvPicPr>
      <xdr:blipFill>
        <a:blip r:embed="rId377" cstate="print"/>
        <a:stretch>
          <a:fillRect/>
        </a:stretch>
      </xdr:blipFill>
      <xdr:spPr>
        <a:xfrm>
          <a:off x="2286000" y="36366450"/>
          <a:ext cx="933450" cy="942975"/>
        </a:xfrm>
        <a:prstGeom prst="rect">
          <a:avLst/>
        </a:prstGeom>
      </xdr:spPr>
    </xdr:pic>
  </etc:cellImage>
  <etc:cellImage>
    <xdr:pic>
      <xdr:nvPicPr>
        <xdr:cNvPr id="77" name="ID_A17BCA9BD78E43E5B7DB96EB4234CE23" descr="Picture"/>
        <xdr:cNvPicPr/>
      </xdr:nvPicPr>
      <xdr:blipFill>
        <a:blip r:embed="rId378" cstate="print"/>
        <a:stretch>
          <a:fillRect/>
        </a:stretch>
      </xdr:blipFill>
      <xdr:spPr>
        <a:xfrm>
          <a:off x="2286000" y="34461450"/>
          <a:ext cx="933450" cy="942975"/>
        </a:xfrm>
        <a:prstGeom prst="rect">
          <a:avLst/>
        </a:prstGeom>
      </xdr:spPr>
    </xdr:pic>
  </etc:cellImage>
  <etc:cellImage>
    <xdr:pic>
      <xdr:nvPicPr>
        <xdr:cNvPr id="73" name="ID_4E156A3EA3FD4E999FC8A4D7F2DC9E4C" descr="Picture"/>
        <xdr:cNvPicPr/>
      </xdr:nvPicPr>
      <xdr:blipFill>
        <a:blip r:embed="rId379" cstate="print"/>
        <a:stretch>
          <a:fillRect/>
        </a:stretch>
      </xdr:blipFill>
      <xdr:spPr>
        <a:xfrm>
          <a:off x="2286000" y="32556450"/>
          <a:ext cx="933450" cy="942975"/>
        </a:xfrm>
        <a:prstGeom prst="rect">
          <a:avLst/>
        </a:prstGeom>
      </xdr:spPr>
    </xdr:pic>
  </etc:cellImage>
  <etc:cellImage>
    <xdr:pic>
      <xdr:nvPicPr>
        <xdr:cNvPr id="69" name="ID_62981F860F9F4305879FAA3B9E13A79B" descr="Picture"/>
        <xdr:cNvPicPr/>
      </xdr:nvPicPr>
      <xdr:blipFill>
        <a:blip r:embed="rId380" cstate="print"/>
        <a:stretch>
          <a:fillRect/>
        </a:stretch>
      </xdr:blipFill>
      <xdr:spPr>
        <a:xfrm>
          <a:off x="2286000" y="30651450"/>
          <a:ext cx="933450" cy="942975"/>
        </a:xfrm>
        <a:prstGeom prst="rect">
          <a:avLst/>
        </a:prstGeom>
      </xdr:spPr>
    </xdr:pic>
  </etc:cellImage>
  <etc:cellImage>
    <xdr:pic>
      <xdr:nvPicPr>
        <xdr:cNvPr id="9" name="ID_59789F01F73B475585D6E3ACB2D8C880" descr="Picture"/>
        <xdr:cNvPicPr/>
      </xdr:nvPicPr>
      <xdr:blipFill>
        <a:blip r:embed="rId381" cstate="print"/>
        <a:stretch>
          <a:fillRect/>
        </a:stretch>
      </xdr:blipFill>
      <xdr:spPr>
        <a:xfrm>
          <a:off x="2286000" y="2076450"/>
          <a:ext cx="933450" cy="942975"/>
        </a:xfrm>
        <a:prstGeom prst="rect">
          <a:avLst/>
        </a:prstGeom>
      </xdr:spPr>
    </xdr:pic>
  </etc:cellImage>
  <etc:cellImage>
    <xdr:pic>
      <xdr:nvPicPr>
        <xdr:cNvPr id="5" name="ID_383819427F454B65A74944D55F260C4D" descr="Picture"/>
        <xdr:cNvPicPr/>
      </xdr:nvPicPr>
      <xdr:blipFill>
        <a:blip r:embed="rId382" cstate="print"/>
        <a:stretch>
          <a:fillRect/>
        </a:stretch>
      </xdr:blipFill>
      <xdr:spPr>
        <a:xfrm>
          <a:off x="2286000" y="171450"/>
          <a:ext cx="933450" cy="942975"/>
        </a:xfrm>
        <a:prstGeom prst="rect">
          <a:avLst/>
        </a:prstGeom>
      </xdr:spPr>
    </xdr:pic>
  </etc:cellImage>
  <etc:cellImage>
    <xdr:pic>
      <xdr:nvPicPr>
        <xdr:cNvPr id="13" name="ID_EB993F20454E4EA8A9361D1C866B8F42" descr="Picture"/>
        <xdr:cNvPicPr/>
      </xdr:nvPicPr>
      <xdr:blipFill>
        <a:blip r:embed="rId383" cstate="print"/>
        <a:stretch>
          <a:fillRect/>
        </a:stretch>
      </xdr:blipFill>
      <xdr:spPr>
        <a:xfrm>
          <a:off x="2286000" y="3981450"/>
          <a:ext cx="933450" cy="942975"/>
        </a:xfrm>
        <a:prstGeom prst="rect">
          <a:avLst/>
        </a:prstGeom>
      </xdr:spPr>
    </xdr:pic>
  </etc:cellImage>
  <etc:cellImage>
    <xdr:pic>
      <xdr:nvPicPr>
        <xdr:cNvPr id="17" name="ID_808DE685A28B49D6AB7B78012F2D9195" descr="Picture"/>
        <xdr:cNvPicPr/>
      </xdr:nvPicPr>
      <xdr:blipFill>
        <a:blip r:embed="rId384" cstate="print"/>
        <a:stretch>
          <a:fillRect/>
        </a:stretch>
      </xdr:blipFill>
      <xdr:spPr>
        <a:xfrm>
          <a:off x="2286000" y="5886450"/>
          <a:ext cx="933450" cy="942975"/>
        </a:xfrm>
        <a:prstGeom prst="rect">
          <a:avLst/>
        </a:prstGeom>
      </xdr:spPr>
    </xdr:pic>
  </etc:cellImage>
  <etc:cellImage>
    <xdr:pic>
      <xdr:nvPicPr>
        <xdr:cNvPr id="21" name="ID_3E8ECBC226584EECA391D0EA14C1FC4D" descr="Picture"/>
        <xdr:cNvPicPr/>
      </xdr:nvPicPr>
      <xdr:blipFill>
        <a:blip r:embed="rId385" cstate="print"/>
        <a:stretch>
          <a:fillRect/>
        </a:stretch>
      </xdr:blipFill>
      <xdr:spPr>
        <a:xfrm>
          <a:off x="2286000" y="7791450"/>
          <a:ext cx="933450" cy="942975"/>
        </a:xfrm>
        <a:prstGeom prst="rect">
          <a:avLst/>
        </a:prstGeom>
      </xdr:spPr>
    </xdr:pic>
  </etc:cellImage>
  <etc:cellImage>
    <xdr:pic>
      <xdr:nvPicPr>
        <xdr:cNvPr id="25" name="ID_2696DEE446124E88858429CA10478872" descr="Picture"/>
        <xdr:cNvPicPr/>
      </xdr:nvPicPr>
      <xdr:blipFill>
        <a:blip r:embed="rId386" cstate="print"/>
        <a:stretch>
          <a:fillRect/>
        </a:stretch>
      </xdr:blipFill>
      <xdr:spPr>
        <a:xfrm>
          <a:off x="2286000" y="9696450"/>
          <a:ext cx="933450" cy="942975"/>
        </a:xfrm>
        <a:prstGeom prst="rect">
          <a:avLst/>
        </a:prstGeom>
      </xdr:spPr>
    </xdr:pic>
  </etc:cellImage>
  <etc:cellImage>
    <xdr:pic>
      <xdr:nvPicPr>
        <xdr:cNvPr id="29" name="ID_F24E6B751E4B4FE6B65AAA2B63203B4C" descr="Picture"/>
        <xdr:cNvPicPr/>
      </xdr:nvPicPr>
      <xdr:blipFill>
        <a:blip r:embed="rId387" cstate="print"/>
        <a:stretch>
          <a:fillRect/>
        </a:stretch>
      </xdr:blipFill>
      <xdr:spPr>
        <a:xfrm>
          <a:off x="2286000" y="11601450"/>
          <a:ext cx="933450" cy="942975"/>
        </a:xfrm>
        <a:prstGeom prst="rect">
          <a:avLst/>
        </a:prstGeom>
      </xdr:spPr>
    </xdr:pic>
  </etc:cellImage>
  <etc:cellImage>
    <xdr:pic>
      <xdr:nvPicPr>
        <xdr:cNvPr id="33" name="ID_CB3B4C22B946406FBE4629C75274A15D" descr="Picture"/>
        <xdr:cNvPicPr/>
      </xdr:nvPicPr>
      <xdr:blipFill>
        <a:blip r:embed="rId388" cstate="print"/>
        <a:stretch>
          <a:fillRect/>
        </a:stretch>
      </xdr:blipFill>
      <xdr:spPr>
        <a:xfrm>
          <a:off x="2286000" y="13506450"/>
          <a:ext cx="933450" cy="942975"/>
        </a:xfrm>
        <a:prstGeom prst="rect">
          <a:avLst/>
        </a:prstGeom>
      </xdr:spPr>
    </xdr:pic>
  </etc:cellImage>
  <etc:cellImage>
    <xdr:pic>
      <xdr:nvPicPr>
        <xdr:cNvPr id="37" name="ID_C90B02B6A5464289A675E5C4FD09554B" descr="Picture"/>
        <xdr:cNvPicPr/>
      </xdr:nvPicPr>
      <xdr:blipFill>
        <a:blip r:embed="rId389" cstate="print"/>
        <a:stretch>
          <a:fillRect/>
        </a:stretch>
      </xdr:blipFill>
      <xdr:spPr>
        <a:xfrm>
          <a:off x="2286000" y="15411450"/>
          <a:ext cx="933450" cy="942975"/>
        </a:xfrm>
        <a:prstGeom prst="rect">
          <a:avLst/>
        </a:prstGeom>
      </xdr:spPr>
    </xdr:pic>
  </etc:cellImage>
  <etc:cellImage>
    <xdr:pic>
      <xdr:nvPicPr>
        <xdr:cNvPr id="41" name="ID_DFD03148C23F4156A239D8E223127C40" descr="Picture"/>
        <xdr:cNvPicPr/>
      </xdr:nvPicPr>
      <xdr:blipFill>
        <a:blip r:embed="rId390" cstate="print"/>
        <a:stretch>
          <a:fillRect/>
        </a:stretch>
      </xdr:blipFill>
      <xdr:spPr>
        <a:xfrm>
          <a:off x="2286000" y="17316450"/>
          <a:ext cx="933450" cy="942975"/>
        </a:xfrm>
        <a:prstGeom prst="rect">
          <a:avLst/>
        </a:prstGeom>
      </xdr:spPr>
    </xdr:pic>
  </etc:cellImage>
  <etc:cellImage>
    <xdr:pic>
      <xdr:nvPicPr>
        <xdr:cNvPr id="45" name="ID_BF34CA368C3A4F14BB0B592A220F2B83" descr="Picture"/>
        <xdr:cNvPicPr/>
      </xdr:nvPicPr>
      <xdr:blipFill>
        <a:blip r:embed="rId391" cstate="print"/>
        <a:stretch>
          <a:fillRect/>
        </a:stretch>
      </xdr:blipFill>
      <xdr:spPr>
        <a:xfrm>
          <a:off x="2286000" y="19221450"/>
          <a:ext cx="933450" cy="942975"/>
        </a:xfrm>
        <a:prstGeom prst="rect">
          <a:avLst/>
        </a:prstGeom>
      </xdr:spPr>
    </xdr:pic>
  </etc:cellImage>
  <etc:cellImage>
    <xdr:pic>
      <xdr:nvPicPr>
        <xdr:cNvPr id="49" name="ID_3C652D6604CA4CEF9DB992FBCECCA29E" descr="Picture"/>
        <xdr:cNvPicPr/>
      </xdr:nvPicPr>
      <xdr:blipFill>
        <a:blip r:embed="rId392" cstate="print"/>
        <a:stretch>
          <a:fillRect/>
        </a:stretch>
      </xdr:blipFill>
      <xdr:spPr>
        <a:xfrm>
          <a:off x="2286000" y="21126450"/>
          <a:ext cx="933450" cy="942975"/>
        </a:xfrm>
        <a:prstGeom prst="rect">
          <a:avLst/>
        </a:prstGeom>
      </xdr:spPr>
    </xdr:pic>
  </etc:cellImage>
  <etc:cellImage>
    <xdr:pic>
      <xdr:nvPicPr>
        <xdr:cNvPr id="53" name="ID_C27A3B0FAA0F4C7389F7A97965098733" descr="Picture"/>
        <xdr:cNvPicPr/>
      </xdr:nvPicPr>
      <xdr:blipFill>
        <a:blip r:embed="rId393" cstate="print"/>
        <a:stretch>
          <a:fillRect/>
        </a:stretch>
      </xdr:blipFill>
      <xdr:spPr>
        <a:xfrm>
          <a:off x="2286000" y="23031450"/>
          <a:ext cx="933450" cy="942975"/>
        </a:xfrm>
        <a:prstGeom prst="rect">
          <a:avLst/>
        </a:prstGeom>
      </xdr:spPr>
    </xdr:pic>
  </etc:cellImage>
  <etc:cellImage>
    <xdr:pic>
      <xdr:nvPicPr>
        <xdr:cNvPr id="57" name="ID_F1C6F565D1CE41399C156CE9F49DE4FF" descr="Picture"/>
        <xdr:cNvPicPr/>
      </xdr:nvPicPr>
      <xdr:blipFill>
        <a:blip r:embed="rId394" cstate="print"/>
        <a:stretch>
          <a:fillRect/>
        </a:stretch>
      </xdr:blipFill>
      <xdr:spPr>
        <a:xfrm>
          <a:off x="2286000" y="24936450"/>
          <a:ext cx="933450" cy="942975"/>
        </a:xfrm>
        <a:prstGeom prst="rect">
          <a:avLst/>
        </a:prstGeom>
      </xdr:spPr>
    </xdr:pic>
  </etc:cellImage>
  <etc:cellImage>
    <xdr:pic>
      <xdr:nvPicPr>
        <xdr:cNvPr id="61" name="ID_96D93217469E4E15A3967E7E8BBEE008" descr="Picture"/>
        <xdr:cNvPicPr/>
      </xdr:nvPicPr>
      <xdr:blipFill>
        <a:blip r:embed="rId395" cstate="print"/>
        <a:stretch>
          <a:fillRect/>
        </a:stretch>
      </xdr:blipFill>
      <xdr:spPr>
        <a:xfrm>
          <a:off x="2286000" y="26841450"/>
          <a:ext cx="933450" cy="942975"/>
        </a:xfrm>
        <a:prstGeom prst="rect">
          <a:avLst/>
        </a:prstGeom>
      </xdr:spPr>
    </xdr:pic>
  </etc:cellImage>
  <etc:cellImage>
    <xdr:pic>
      <xdr:nvPicPr>
        <xdr:cNvPr id="65" name="ID_AC175644B4034BD8977822E20AA73C56" descr="Picture"/>
        <xdr:cNvPicPr/>
      </xdr:nvPicPr>
      <xdr:blipFill>
        <a:blip r:embed="rId396" cstate="print"/>
        <a:stretch>
          <a:fillRect/>
        </a:stretch>
      </xdr:blipFill>
      <xdr:spPr>
        <a:xfrm>
          <a:off x="2286000" y="28746450"/>
          <a:ext cx="933450" cy="942975"/>
        </a:xfrm>
        <a:prstGeom prst="rect">
          <a:avLst/>
        </a:prstGeom>
      </xdr:spPr>
    </xdr:pic>
  </etc:cellImage>
</etc:cellImages>
</file>

<file path=xl/sharedStrings.xml><?xml version="1.0" encoding="utf-8"?>
<sst xmlns="http://schemas.openxmlformats.org/spreadsheetml/2006/main" count="2642" uniqueCount="697">
  <si>
    <t>商品链接</t>
  </si>
  <si>
    <t>图片</t>
  </si>
  <si>
    <t>asin</t>
  </si>
  <si>
    <t>产品标题</t>
  </si>
  <si>
    <t>主题</t>
  </si>
  <si>
    <t>上架时间</t>
  </si>
  <si>
    <t>核心词周期图</t>
  </si>
  <si>
    <t>核心词周期</t>
  </si>
  <si>
    <t>销量趋势图</t>
  </si>
  <si>
    <t>上月销量</t>
  </si>
  <si>
    <t>价格趋势图</t>
  </si>
  <si>
    <t>价格趋势类型</t>
  </si>
  <si>
    <t>价格</t>
  </si>
  <si>
    <t>pcs</t>
  </si>
  <si>
    <t>经验判断是否开发</t>
  </si>
  <si>
    <t>原因</t>
  </si>
  <si>
    <t>是否开发</t>
  </si>
  <si>
    <t>商品潜力说明</t>
  </si>
  <si>
    <t>https://www.amazon.com/dp/B0GBYH9WQQ</t>
  </si>
  <si>
    <t>B0GBYH9WQQ</t>
  </si>
  <si>
    <t>Demon Movie Hunters Party Tableware, 20 Plates and 20 Napkins and Tablecloth71 '' x 42 ''Demon Movie Hunters Party Birthday Party Decorate Supplies</t>
  </si>
  <si>
    <t>Demon Movie Hunters</t>
  </si>
  <si>
    <t>2025-12-26</t>
  </si>
  <si>
    <t>流量类型：全年流量型
流量周期：
• 第 1 个周期：[1, 2, 3, 4, 5, 6]
• 第 2 个周期：[8, 9, 10]
低流量月份：7、12 月</t>
  </si>
  <si>
    <t>上升</t>
  </si>
  <si>
    <t>$23.99</t>
  </si>
  <si>
    <t>待定</t>
  </si>
  <si>
    <t>pcs解析失败</t>
  </si>
  <si>
    <t>追踪</t>
  </si>
  <si>
    <t>没有固定规则，全年具备流量且价格上升，需要持续观察</t>
  </si>
  <si>
    <t>https://www.amazon.com/dp/B0F1CQFB11</t>
  </si>
  <si>
    <t>B0F1CQFB11</t>
  </si>
  <si>
    <t>Butterfly Birthday Decorations, Girls Birthday Supplies - Plates, Napkins, Cups, Cutlery, Cake &amp; Cupcake Toppers, Banner, Hanging Swirls, Tablecloth, Balloons for Butterfly Party Decorations, Serve 20</t>
  </si>
  <si>
    <t>Butterfly</t>
  </si>
  <si>
    <t>2025-04-22</t>
  </si>
  <si>
    <t>流量类型：全年流量型
流量周期：
• 第 1 个周期：[1, 2, 3, 4]
• 第 2 个周期：[6, 7, 8, 9]
低流量月份：10、11、12 月</t>
  </si>
  <si>
    <t>下降</t>
  </si>
  <si>
    <t>$21.99</t>
  </si>
  <si>
    <t>不开发</t>
  </si>
  <si>
    <t>没有固定规则，全年具备流量但是价格下降，不进行开发</t>
  </si>
  <si>
    <t>https://www.amazon.com/dp/B0C6M51JQK</t>
  </si>
  <si>
    <t>B0C6M51JQK</t>
  </si>
  <si>
    <t>Gatherfun Football Party Supplies Kit Serve 24,Includes Dinner Plates, Dessert Napkins, Cups,Banner and Touchdown Tablecloth for Birthday Gameday Tailgate Decorations, Green (2023053002)</t>
  </si>
  <si>
    <t>Football</t>
  </si>
  <si>
    <t>2023-07-26</t>
  </si>
  <si>
    <t>流量类型：强周期型
流量周期：
• 第 1 个周期：[1, 2, 8, 9, 10, 11, 12]
低流量月份：5、6 月</t>
  </si>
  <si>
    <t>$25.98</t>
  </si>
  <si>
    <t>没有固定规则，价格呈上升趋势，需要持续观察</t>
  </si>
  <si>
    <t>https://www.amazon.com/dp/B0DXZYHNT6</t>
  </si>
  <si>
    <t>B0DXZYHNT6</t>
  </si>
  <si>
    <t>Grencian 96 Pcs Over The Moon Baby Shower Decorations Plates Pastel Blue Moon Tableware Set We Are Over The Moon Baby Shower Supplies Plates Napkins for Boys Gender Reveal Twinkle Little Star Decor</t>
  </si>
  <si>
    <t>Over The Moon</t>
  </si>
  <si>
    <t>2025-05-20</t>
  </si>
  <si>
    <t>流量类型：全年流量型
流量周期：
• 第 1 个周期：[1, 2, 3, 4]
低流量月份：12 月</t>
  </si>
  <si>
    <t>96 pcs</t>
  </si>
  <si>
    <t>否</t>
  </si>
  <si>
    <t>通过规则校验；不建议开发。
无法赶上今年 1-4 月流量周期（开发完成时间已晚于周期开始）</t>
  </si>
  <si>
    <t>虽然价格上升但是不处于流量周期中，需要持续观察</t>
  </si>
  <si>
    <t>https://www.amazon.com/dp/B0DXF8XHDJ</t>
  </si>
  <si>
    <t>B0DXF8XHDJ</t>
  </si>
  <si>
    <t>Hushee 200 Pcs Cold Outside Baby Shower Paper Plates Cups Napkins Party Supplies Tableware Set Disposable Cup Napkin for 50 Guest Party Decoration</t>
  </si>
  <si>
    <t>Cold Outside</t>
  </si>
  <si>
    <t>2025-02-18</t>
  </si>
  <si>
    <t>流量类型：强周期型
流量周期：
• 第 1 个周期：[1, 9, 10, 11, 12]
低流量月份：7、8 月</t>
  </si>
  <si>
    <t>波动</t>
  </si>
  <si>
    <t>$26.99</t>
  </si>
  <si>
    <t>200 pcs</t>
  </si>
  <si>
    <t>通过规则校验；不建议开发。
无法赶上今年 1-12 月流量周期（开发完成时间已晚于周期开始）</t>
  </si>
  <si>
    <t>价格处于波动中可能低于利润阈值，不进行开发</t>
  </si>
  <si>
    <t>https://www.amazon.com/dp/B0F6SFYLLN</t>
  </si>
  <si>
    <t>B0F6SFYLLN</t>
  </si>
  <si>
    <t>Oigco 60 PCS Sage Green Paper Plates, Sage Green Birthday Decorations, Gradient Plates and Napkins for Birthday Wedding Bridal Baby Shower Party Supplies</t>
  </si>
  <si>
    <t>Sage Green</t>
  </si>
  <si>
    <t>2025-06-07</t>
  </si>
  <si>
    <t>流量类型：全年流量型
流量周期：
• 第 1 个周期：[1, 2, 3, 4, 5, 6, 7, 8, 9]
低流量月份：10 月</t>
  </si>
  <si>
    <t>$13.99</t>
  </si>
  <si>
    <t>60 pcs</t>
  </si>
  <si>
    <t>该类目下没有60pcs规则</t>
  </si>
  <si>
    <t>https://www.amazon.com/dp/B0CYPP5HHL</t>
  </si>
  <si>
    <t>B0CYPP5HHL</t>
  </si>
  <si>
    <t>Grencian 96 Pcs Hot Pink Party Supplies Holographic Print Hot Pink Plates and Napkins Tableware Set for Girls Women Birthday Sprinkle Wedding Bachelorette Bridal Shower Decorations Serves 24</t>
  </si>
  <si>
    <t>Hot Pink</t>
  </si>
  <si>
    <t>2024-05-25</t>
  </si>
  <si>
    <t>流量类型：全年流量型
流量周期：
• 第 1 个周期：[1, 2, 3, 4, 5]
低流量月份：12 月</t>
  </si>
  <si>
    <t>$24.99</t>
  </si>
  <si>
    <t>通过规则校验；不建议开发。
无法赶上今年 1-5 月流量周期（开发完成时间已晚于周期开始）</t>
  </si>
  <si>
    <t>https://www.amazon.com/dp/B0D5Y8995K</t>
  </si>
  <si>
    <t>B0D5Y8995K</t>
  </si>
  <si>
    <t>40 Pcs Wildflower Plates and Napkins Party Supplies, Floral Paper Plates Napkins Wildflower Baby Shower Decorations Tableware for Spring Summer Picnic Wedding Birthday Tea Party Serves 20</t>
  </si>
  <si>
    <t>Wildflower</t>
  </si>
  <si>
    <t>2024-08-10</t>
  </si>
  <si>
    <t>流量类型：强周期型
流量周期：
• 第 1 个周期：[2, 3, 4, 5, 6]
低流量月份：10、11、12 月</t>
  </si>
  <si>
    <t>$8.99</t>
  </si>
  <si>
    <t>40 pcs</t>
  </si>
  <si>
    <t>价格过低</t>
  </si>
  <si>
    <t>价格过低，不进行开发</t>
  </si>
  <si>
    <t>https://www.amazon.com/dp/B0CJMG5ZGK</t>
  </si>
  <si>
    <t>B0CJMG5ZGK</t>
  </si>
  <si>
    <t>Winter Snowflake Paper Plates and Napkins Set, Blue and Purple Snowflake Winter Wonderland Disposable Tableware for Christmas Winter Holiday New Year Birthday Party Supplies Decorations, Serve 25</t>
  </si>
  <si>
    <t>Snowflake</t>
  </si>
  <si>
    <t>2023-10-27</t>
  </si>
  <si>
    <t>流量类型：强周期型
流量周期：
• 第 1 个周期：[1, 10, 11, 12]
低流量月份：6 月</t>
  </si>
  <si>
    <t>https://www.amazon.com/dp/B0FGCXQ94G</t>
  </si>
  <si>
    <t>B0FGCXQ94G</t>
  </si>
  <si>
    <t>Grencian 96Pcs Two the Rescue Birthday Decorations Emergency Vehicle Theme Plates and Napkins Fire Truck Tableware Ambulance Dinnerware for Kid Emergency Vehicle 2 Years Old Birthday Party Decorations</t>
  </si>
  <si>
    <t>Emergency Vehicle</t>
  </si>
  <si>
    <t>2025-08-25</t>
  </si>
  <si>
    <t>流量类型：无
说明：近几年核心词才有搜索量，无法判断流量周期</t>
  </si>
  <si>
    <t>$19.99</t>
  </si>
  <si>
    <t>通过规则校验；未识别到流量周期</t>
  </si>
  <si>
    <t>没有识别到流量周期，无法判断近期是否可以开发，需要持续观察</t>
  </si>
  <si>
    <t>https://www.amazon.com/dp/B0FQBRYWR6</t>
  </si>
  <si>
    <t>B0FQBRYWR6</t>
  </si>
  <si>
    <t>Pink Bow Birthday Decorations Include Plates, Napkins, Cups, Cutlery, Banner, Hanging Swirls, Cake &amp; Cupcake Toppers, Balloons, Tablecloths for Coquette Birthday Decorations, Serves 20</t>
  </si>
  <si>
    <t>Coquette</t>
  </si>
  <si>
    <t>2025-10-14</t>
  </si>
  <si>
    <t>流量类型：全年流量型
流量周期：
• 第 1 个周期：[1, 2, 3, 4, 5, 6, 7, 8, 9, 10, 11, 12]
流量低谷期：未识别到明显低谷</t>
  </si>
  <si>
    <t>https://www.amazon.com/dp/B0F9DJ24BR</t>
  </si>
  <si>
    <t>B0F9DJ24BR</t>
  </si>
  <si>
    <t>96Pcs Pink Mouse Party Supplies Xmas Cartoon Mouse Paper Plates and Napkins Tableware Sets Pink White Polka Dot Bow Decorations for Kids Girls Birthday Baby Shower Cute Cartoon Theme Party Serves 24</t>
  </si>
  <si>
    <t>Pink Mouse</t>
  </si>
  <si>
    <t>2025-07-22</t>
  </si>
  <si>
    <t>流量类型：全年流量型
流量周期：
• 第 1 个周期：[1, 2, 3, 4, 5, 6, 7, 8, 9, 10]
低流量月份：11、12 月</t>
  </si>
  <si>
    <t>$17.99</t>
  </si>
  <si>
    <t>通过规则校验；不建议开发。
无法赶上今年 1-10 月流量周期（开发完成时间已晚于周期开始）</t>
  </si>
  <si>
    <t>https://www.amazon.com/dp/B0C1BY6PZS</t>
  </si>
  <si>
    <t>B0C1BY6PZS</t>
  </si>
  <si>
    <t>96 Pcs Birthday Party Plates Napkins Forks Supplies Tableware Set Disposable Table Horned Horse Theme Decoration for Girl Birthday Party or Baby Shower, Serves 24 Guests</t>
  </si>
  <si>
    <t>Horned Horse</t>
  </si>
  <si>
    <t>2023-05-12</t>
  </si>
  <si>
    <t>流量类型：全年流量型
流量周期：
• 第 1 个周期：[1, 2, 3, 4, 5, 6, 7, 8, 9]
低流量月份：10、11、12 月</t>
  </si>
  <si>
    <t>$9.99</t>
  </si>
  <si>
    <t>https://www.amazon.com/dp/B0FQHZQJHM</t>
  </si>
  <si>
    <t>B0FQHZQJHM</t>
  </si>
  <si>
    <t>Oigco 50 Pcs Pink Plates and Napkins, Disposable Light Pink Scalloped Paper Plates &amp; Napkins for Wedding Bridal Shower Birthday Baby Shower, Serves 25</t>
  </si>
  <si>
    <t>Light Pink</t>
  </si>
  <si>
    <t>2025-10-16</t>
  </si>
  <si>
    <t>流量类型：全年流量型
流量周期：
• 第 1 个周期：[8, 9]
低流量月份：12 月</t>
  </si>
  <si>
    <t>50 pcs</t>
  </si>
  <si>
    <t>该类目下没有50pcs规则</t>
  </si>
  <si>
    <t>https://www.amazon.com/dp/B0DK5FJC17</t>
  </si>
  <si>
    <t>B0DK5FJC17</t>
  </si>
  <si>
    <t>96Pcs Iridescent Birthday Party Supplies Purple Checkered Paper Plates Napkins Holographic Party Tableware Set Sparkle Tableware for Birthday Baby Shower Bachelorette Decoration Serve 24</t>
  </si>
  <si>
    <t>Iridescent</t>
  </si>
  <si>
    <t>2024-10-25</t>
  </si>
  <si>
    <t>流量类型：全年流量型
流量周期：
• 第 1 个周期：[2, 3, 4, 5, 6]
低流量月份：12 月</t>
  </si>
  <si>
    <t>通过规则校验；不建议开发。
无法赶上今年 2-6 月流量周期（开发完成时间已晚于周期开始）</t>
  </si>
  <si>
    <t>https://www.amazon.com/dp/B0C54LZD99</t>
  </si>
  <si>
    <t>B0C54LZD99</t>
  </si>
  <si>
    <t>Barbie Birthday Party Decorations | Barbie Party Decorations | Serves 16 Guests | Balloons, Banner, Tablecover, Plates, Napkins, Button | Officially Licensed</t>
  </si>
  <si>
    <t>Barbie</t>
  </si>
  <si>
    <t>2023-07-05</t>
  </si>
  <si>
    <t>流量类型：全年流量型
流量周期：
• 第 1 个周期：[1, 2, 3, 4, 5, 6, 7, 8, 9, 10, 11]
低流量月份：12 月</t>
  </si>
  <si>
    <t>平稳</t>
  </si>
  <si>
    <t>$34.99</t>
  </si>
  <si>
    <t>当前信息不足</t>
  </si>
  <si>
    <t>https://www.amazon.com/dp/B0FD9L335T</t>
  </si>
  <si>
    <t>B0FD9L335T</t>
  </si>
  <si>
    <t>96PCS Dinosaur 3rd Birthday Party Paper Plates and Napkins and Forks Set Watercolor Dino Rex Tableware Set Three Rex Theme Dinnerware Paper Plates for Kids Birthday Gatherings Decorations</t>
  </si>
  <si>
    <t>Three Rex</t>
  </si>
  <si>
    <t>2025-07-04</t>
  </si>
  <si>
    <t>通过规则校验；不建议开发。
无法赶上今年 1-9 月流量周期（开发完成时间已晚于周期开始）</t>
  </si>
  <si>
    <t>价格下降只有超薄利润但是无法赶上流量周期，不进行开发</t>
  </si>
  <si>
    <t>https://www.amazon.com/dp/B0DK99R22Q</t>
  </si>
  <si>
    <t>B0DK99R22Q</t>
  </si>
  <si>
    <t>168pcs Winter Onederland Party Supplies Pink and Silver Snowflake Plates Napkins Disposable Tableware Set Paper Cups Winter Onederland 1st Birthday Party Supplies for Girls Birthday Decor Serves 24</t>
  </si>
  <si>
    <t>Winter Onederland</t>
  </si>
  <si>
    <t>2024-12-13</t>
  </si>
  <si>
    <t>流量类型：强周期型
流量周期：
• 第 1 个周期：[1, 9, 10, 11, 12]
低流量月份：5 月</t>
  </si>
  <si>
    <t>$20.99</t>
  </si>
  <si>
    <t>168 pcs</t>
  </si>
  <si>
    <t>https://www.amazon.com/dp/B0F1552TF1</t>
  </si>
  <si>
    <t>B0F1552TF1</t>
  </si>
  <si>
    <t>300Pcs Woodland Baby Shower Party Supplies - Serves 50 Guests, Safari Jungle Animal Party Decorations Include Plates and Napkins, Cups, Straws, Forks</t>
  </si>
  <si>
    <t>Woodland</t>
  </si>
  <si>
    <t>2025-04-12</t>
  </si>
  <si>
    <t>流量类型：混合季节型
流量周期：
• 第 1 个周期：[1, 2, 3, 4]
低流量月份：11 月</t>
  </si>
  <si>
    <t>$29.99</t>
  </si>
  <si>
    <t>300 pcs</t>
  </si>
  <si>
    <t>https://www.amazon.com/dp/B081362K15</t>
  </si>
  <si>
    <t>B081362K15</t>
  </si>
  <si>
    <t>WERNNSAI Farm Plates and Napkins - 48PCS Farm Animals Birthday Decorations Barnyard Paper Plates Tableware for Kids Birthday Party Farmhouse Decorations Serves 16 Guests</t>
  </si>
  <si>
    <t>Farm Animals</t>
  </si>
  <si>
    <t>2019-11-22</t>
  </si>
  <si>
    <t>$11.99</t>
  </si>
  <si>
    <t>48 pcs</t>
  </si>
  <si>
    <t>https://www.amazon.com/dp/B0DKS8XGG8</t>
  </si>
  <si>
    <t>B0DKS8XGG8</t>
  </si>
  <si>
    <t>60Pcs Woodland Party Paper Plates for Animal Party Decorations 7In Woodland Creatures Dessert Plates Disposable Tableware Dinnerware Set for Baby Shower Birthday Forest Animal Themed Party Supplies</t>
  </si>
  <si>
    <t>Woodland Creatures</t>
  </si>
  <si>
    <t>2024-11-10</t>
  </si>
  <si>
    <t>流量类型：混合季节型
流量周期：
• 第 1 个周期：[1, 2, 3, 4]
低流量月份：11、12 月</t>
  </si>
  <si>
    <t>$12.99</t>
  </si>
  <si>
    <t>没有固定规则，价格属于非上升趋势，需要继续观察</t>
  </si>
  <si>
    <t>https://www.amazon.com/dp/B0DFCGQ8GK</t>
  </si>
  <si>
    <t>B0DFCGQ8GK</t>
  </si>
  <si>
    <t>96Pcs Axolotl Birthday Party Supplies Pink Cartoon Axolotl Party Plates and Napkins Tableware Sets Reptile Animals Axolotl Party Decorations for Kids Girls Baby Shower Party Favors, Serves 24</t>
  </si>
  <si>
    <t>Axolotl</t>
  </si>
  <si>
    <t>2024-12-23</t>
  </si>
  <si>
    <t>$18.99</t>
  </si>
  <si>
    <t>https://www.amazon.com/dp/B0DKMTDGGM</t>
  </si>
  <si>
    <t>B0DKMTDGGM</t>
  </si>
  <si>
    <t>ITTEBISS 48PCS Sports Birthday Party Decorations 7" Sports Party Plates Disposable Sports Paper Plates Baseball Basketball Soccer Football Plates for Boys Adults Birthday Party Decorations</t>
  </si>
  <si>
    <t>Sports</t>
  </si>
  <si>
    <t>2024-12-02</t>
  </si>
  <si>
    <t>流量类型：全年流量型
流量周期：
• 第 1 个周期：[3, 4, 5, 6, 7, 8, 9]
低流量月份：11、12 月</t>
  </si>
  <si>
    <t>$9.98</t>
  </si>
  <si>
    <t>https://www.amazon.com/dp/B0DXKNZ1TB</t>
  </si>
  <si>
    <t>B0DXKNZ1TB</t>
  </si>
  <si>
    <t>96Pcs Super Theme Hero Party Plates and Napkins Forks for Comic Heroes Birthday Decorations Hero's Action Sign Cityscape Buildings Tableware Set for 24 Guests Birthday Party Supplies Favors</t>
  </si>
  <si>
    <t>Superhero</t>
  </si>
  <si>
    <t>2025-04-08</t>
  </si>
  <si>
    <t>流量类型：混合季节型
流量周期：
• 第 1 个周期：[1, 2, 3, 4, 5, 6, 7, 8, 9]
低流量月份：10、11、12 月</t>
  </si>
  <si>
    <t>https://www.amazon.com/dp/B0BYNSGDKB</t>
  </si>
  <si>
    <t>B0BYNSGDKB</t>
  </si>
  <si>
    <t>Kepeel 96 Pcs Rose Gold Birthday Plates and Napkins Party Supplies for Women Paper Pink Girls Glitter Happy Birthday Party Disposable Tableware Set Decorations Favors, Serves 24</t>
  </si>
  <si>
    <t>Rose Gold</t>
  </si>
  <si>
    <t>2023-04-15</t>
  </si>
  <si>
    <t>流量类型：混合季节型
流量周期：
• 第 1 个周期：[7, 8, 9]
低流量月份：10、11、12 月</t>
  </si>
  <si>
    <t>$16.99</t>
  </si>
  <si>
    <t>是</t>
  </si>
  <si>
    <t>通过规则校验；可以开发。
可赶上今年 7-9 月流量周期（提前 3 个月完成开发）</t>
  </si>
  <si>
    <t>价格属于非上升趋势但有微博利润，需要继续观察</t>
  </si>
  <si>
    <t>https://www.amazon.com/dp/B0BK8NQJQS</t>
  </si>
  <si>
    <t>B0BK8NQJQS</t>
  </si>
  <si>
    <t>Winter Onederland 1st Birthday Themed Tableware - Snowflake One Plates, Napkins for Baby Girls First Birthday - Disposable Paper Party Decorations Supplies Favors for 24 Guests</t>
  </si>
  <si>
    <t>2022-11-07</t>
  </si>
  <si>
    <t>流量类型：强周期型
流量周期：
• 第 1 个周期：[1, 9, 10, 11, 12]
低流量月份：6 月</t>
  </si>
  <si>
    <t>$22.99</t>
  </si>
  <si>
    <t>https://www.amazon.com/dp/B0F5VVJ39T</t>
  </si>
  <si>
    <t>B0F5VVJ39T</t>
  </si>
  <si>
    <t>168pcs Green Birthday Party Decorations Green Plates Napkins Party Supplies Disposable Paper Cups Tableware Set for Boys Kid Teen Birthday Decor Serves 24</t>
  </si>
  <si>
    <t>Green</t>
  </si>
  <si>
    <t>2025-05-27</t>
  </si>
  <si>
    <t>流量类型：全年流量型
流量周期：
• 第 1 个周期：[4, 5, 6, 7, 8, 9]
低流量月份：11、12 月</t>
  </si>
  <si>
    <t>$22.49</t>
  </si>
  <si>
    <t>https://www.amazon.com/dp/B0DB15THS5</t>
  </si>
  <si>
    <t>B0DB15THS5</t>
  </si>
  <si>
    <t>Cecnamt Dinosaur Birthday Decorations, 170 Pcs Dinosaur Party Supplies Including Banner, Plates, Cups, Napkins, Cutlery and Tablecloths, Serves 24</t>
  </si>
  <si>
    <t>Dinosaur</t>
  </si>
  <si>
    <t>2024-09-24</t>
  </si>
  <si>
    <t>$25.99</t>
  </si>
  <si>
    <t>170 pcs</t>
  </si>
  <si>
    <t>该类目下没有170pcs规则</t>
  </si>
  <si>
    <t>https://www.amazon.com/dp/B0D7ZSMKDW</t>
  </si>
  <si>
    <t>B0D7ZSMKDW</t>
  </si>
  <si>
    <t>DURYGEN 80PCS Building Blocks Themed Birthday Party Decorations Colorful Building Block Tableware Paper Plates Napkins Set for Boys, Kid’s Birthday Party Decorations Serve 20</t>
  </si>
  <si>
    <t>Building Blocks</t>
  </si>
  <si>
    <t>2024-08-16</t>
  </si>
  <si>
    <t>流量类型：全年流量型
流量周期：
• 第 1 个周期：[7, 8, 9]
低流量月份：12 月</t>
  </si>
  <si>
    <t>$11.39</t>
  </si>
  <si>
    <t>80 pcs</t>
  </si>
  <si>
    <t>该类目下没有80pcs规则</t>
  </si>
  <si>
    <t>https://www.amazon.com/dp/B0CJXX7RXN</t>
  </si>
  <si>
    <t>B0CJXX7RXN</t>
  </si>
  <si>
    <t>122Pcs Mermaid Birthday Party Decorations Set Mermaid Party Supplies Includes Plates, Napkin, Fork, Cup, Tablecloth, Banner for Baby Shower Ocean Birthday Party Decorations, Serves 24</t>
  </si>
  <si>
    <t>Mermaid</t>
  </si>
  <si>
    <t>2023-10-05</t>
  </si>
  <si>
    <t>流量类型：混合季节型
流量周期：
• 第 1 个周期：[4, 5, 6, 7, 8]
低流量月份：11、12 月</t>
  </si>
  <si>
    <t>122 pcs</t>
  </si>
  <si>
    <t>该类目下没有122pcs规则</t>
  </si>
  <si>
    <t>https://www.amazon.com/dp/B0CPXNSJ19</t>
  </si>
  <si>
    <t>B0CPXNSJ19</t>
  </si>
  <si>
    <t>120PCS Wonderland Themed Party Supplies for Girls Kids Birthday Party Decorations Tea Party Tableware Set Plates Napkin Cups Set for 20 Guests</t>
  </si>
  <si>
    <t>Wonderland</t>
  </si>
  <si>
    <t>2024-01-22</t>
  </si>
  <si>
    <t>流量类型：全年流量型
流量周期：
• 第 1 个周期：[1, 2, 3, 4, 5]
低流量月份：11 月</t>
  </si>
  <si>
    <t>120 pcs</t>
  </si>
  <si>
    <t>该类目下没有120pcs规则</t>
  </si>
  <si>
    <t>https://www.amazon.com/dp/B0CBS9PJX5</t>
  </si>
  <si>
    <t>B0CBS9PJX5</t>
  </si>
  <si>
    <t>Video Game Party Supplies Tableware Set for 24 Guests Gaming Party Birthday Plates Blue Gamer Party Decorations Includes Plates, Napkins, Tablecloths</t>
  </si>
  <si>
    <t>Video Game</t>
  </si>
  <si>
    <t>https://www.amazon.com/dp/B0FQH7MDGB</t>
  </si>
  <si>
    <t>B0FQH7MDGB</t>
  </si>
  <si>
    <t>176 PCS Pink Party Decorations - Light Pink Scalloped Plates, Napkins, Cups, Cutlery, Tablecloth for Baby Shower, Wedding, Birthday Party Decorations, Serves 25</t>
  </si>
  <si>
    <t>2025-10-20</t>
  </si>
  <si>
    <t>流量类型：全年流量型
流量周期：
• 第 1 个周期：[1, 2, 3, 4, 5, 6]
低流量月份：11、12 月</t>
  </si>
  <si>
    <t>176 pcs</t>
  </si>
  <si>
    <t>该类目下没有176pcs规则</t>
  </si>
  <si>
    <t>https://www.amazon.com/dp/B0CNCWBLSL</t>
  </si>
  <si>
    <t>B0CNCWBLSL</t>
  </si>
  <si>
    <t>G1ngtar 96Pcs Monster Truck Happy Birthday Green Purple Party Plates Supplies - Party Tableware Decorations Disposable Paper Plates Napkins Forks for Birthday Baby Shower, Serves 24</t>
  </si>
  <si>
    <t>Monster Truck</t>
  </si>
  <si>
    <t>2024-01-10</t>
  </si>
  <si>
    <t>流量类型：全年流量型
流量周期：
• 第 1 个周期：[1, 2, 3, 4, 5, 6, 7, 8, 9]
低流量月份：10、11 月</t>
  </si>
  <si>
    <t>https://www.amazon.com/dp/B0FJMC1NTP</t>
  </si>
  <si>
    <t>B0FJMC1NTP</t>
  </si>
  <si>
    <t>96Pcs Red Brick Wall Street Paper Plates and Napkins Street Theme Birthday Party Supplies Cookie Cartoon Friends Disposable Dinnerware Tableware Set for Kid Baby Shower Table Party Decoration Serve 24</t>
  </si>
  <si>
    <t>Street</t>
  </si>
  <si>
    <t>2025-07-29</t>
  </si>
  <si>
    <t>https://www.amazon.com/dp/B0B2KRJ64G</t>
  </si>
  <si>
    <t>B0B2KRJ64G</t>
  </si>
  <si>
    <t>American Greetings Football Party Supplies, Football Dessert Plates (36-Count)</t>
  </si>
  <si>
    <t>2022-05-31</t>
  </si>
  <si>
    <t>流量类型：强周期型
流量周期：
• 第 1 个周期：[1, 2]
• 第 2 个周期：[8, 9, 10]
低流量月份：5、12 月</t>
  </si>
  <si>
    <t>$7.49</t>
  </si>
  <si>
    <t>https://www.amazon.com/dp/B0FKB84XY7</t>
  </si>
  <si>
    <t>B0FKB84XY7</t>
  </si>
  <si>
    <t>195Pcs Mermaid Birthday Party Decorations with Happy Birthday Banner Tablecloth, Mermaid Themed Party Supplies with Plates Cups Napkins Straws Cutlery, Purple Blue Disposable Tableware for 24 Guests</t>
  </si>
  <si>
    <t>2025-09-15</t>
  </si>
  <si>
    <t>流量类型：混合季节型
流量周期：
• 第 1 个周期：[3, 4, 5, 6, 7, 8, 9]
低流量月份：11、12 月</t>
  </si>
  <si>
    <t>195 pcs</t>
  </si>
  <si>
    <t>该类目下没有195pcs规则</t>
  </si>
  <si>
    <t>https://www.amazon.com/dp/B0F7XXCMTF</t>
  </si>
  <si>
    <t>B0F7XXCMTF</t>
  </si>
  <si>
    <t>100 Pcs Racing Checkered Party Supplies Set, Serves 25 – Disposable Black and White Checkerboard Paper Plates, Napkins, and Forks, Race Car Themed Tableware for Birthday, and Racing Table Decorations</t>
  </si>
  <si>
    <t>Race Car</t>
  </si>
  <si>
    <t>2025-06-10</t>
  </si>
  <si>
    <t>流量类型：全年流量型
流量周期：
• 第 1 个周期：[8, 9]
低流量月份：10、11、12 月</t>
  </si>
  <si>
    <t>$15.99</t>
  </si>
  <si>
    <t>100 pcs</t>
  </si>
  <si>
    <t>https://www.amazon.com/dp/B0CQP1GYWB</t>
  </si>
  <si>
    <t>B0CQP1GYWB</t>
  </si>
  <si>
    <t>13th Birthday Party Supplies Black Themed 13th Disposable Tableware Decorations Plates Napkins Set for Kids Boys Teenager Favors</t>
  </si>
  <si>
    <t>Black</t>
  </si>
  <si>
    <t>2024-01-18</t>
  </si>
  <si>
    <t>流量类型：全年流量型
流量周期：
• 第 1 个周期：[1, 2, 3, 4, 5, 6, 7, 8, 9]
低流量月份：11、12 月</t>
  </si>
  <si>
    <t>https://www.amazon.com/dp/B0D8STYP4Y</t>
  </si>
  <si>
    <t>B0D8STYP4Y</t>
  </si>
  <si>
    <t>96Pcs Red and White Striped Party Supplies Red and White Striped Paper Plates and Napkins New Year Tableware Set Circus Theme Party Decorations for New Years Eve Carnival Birthday Picnic BBQ Serves 24</t>
  </si>
  <si>
    <t>Circus</t>
  </si>
  <si>
    <t>2024-09-18</t>
  </si>
  <si>
    <t>流量类型：强周期型
流量周期：
• 第 1 个周期：[4, 5, 6, 7, 8, 9, 10]
低流量月份：2、11 月</t>
  </si>
  <si>
    <t>通过规则校验；可以开发。
可赶上今年 4-10 月流量周期（提前 0 个月完成开发）</t>
  </si>
  <si>
    <t>开发</t>
  </si>
  <si>
    <t>价格呈上升趋势，可以开发</t>
  </si>
  <si>
    <t>https://www.amazon.com/dp/B0B2PGSKT7</t>
  </si>
  <si>
    <t>B0B2PGSKT7</t>
  </si>
  <si>
    <t>Tevxj Birthday Party Tableware Set, 96PCS Navy Blue and Silver, Disposable Plates, Napkins, Forks for 24 Guests, Place Setting for Men and Boys</t>
  </si>
  <si>
    <t>Navy Blue and Silver</t>
  </si>
  <si>
    <t>https://www.amazon.com/dp/B0FQ6ZGPVC</t>
  </si>
  <si>
    <t>B0FQ6ZGPVC</t>
  </si>
  <si>
    <t>134Pcs Pixel Birthday Party Supplies for Birthday Decorations Serves 24 Guests</t>
  </si>
  <si>
    <t>Pixel</t>
  </si>
  <si>
    <t>流量类型：混合季节型
流量周期：
• 第 1 个周期：[4, 5, 6, 7, 8, 9]
低流量月份：11、12 月</t>
  </si>
  <si>
    <t>134 pcs</t>
  </si>
  <si>
    <t>该类目下没有134pcs规则</t>
  </si>
  <si>
    <t>https://www.amazon.com/dp/B0FPKSYGXC</t>
  </si>
  <si>
    <t>B0FPKSYGXC</t>
  </si>
  <si>
    <t>Greencian 96Pcs Oh Deer He's Almost Here Baby Shower Party Supplies Green Deer Plates and Napkins Woodland Animal Tableware Set for Boy Animal Baby Shower Gender Reveal Party Supplies，Serves 24</t>
  </si>
  <si>
    <t>Oh Deer</t>
  </si>
  <si>
    <t>2025-11-21</t>
  </si>
  <si>
    <t>流量类型：强周期型
流量周期：
• 第 1 个周期：[1, 2, 3, 4]
低流量月份：11、12 月</t>
  </si>
  <si>
    <t>https://www.amazon.com/dp/B09QXZDFT1</t>
  </si>
  <si>
    <t>B09QXZDFT1</t>
  </si>
  <si>
    <t>CoComelon Party Supplies | CoComelon Birthday Party Supplies | CoComelon Backdrop | CoComelon Party Decorations Girls Boys 1st 2nd Backdrop, Balloons, Tablecloth, Plates, Napkins, Forks, Sticker</t>
  </si>
  <si>
    <t>CoComelon</t>
  </si>
  <si>
    <t>2022-01-21</t>
  </si>
  <si>
    <t>流量类型：全年流量型
流量周期：
• 第 1 个周期：[1, 2, 3, 4, 5, 6, 7, 8, 9, 10]
低流量月份：11 月</t>
  </si>
  <si>
    <t>https://www.amazon.com/dp/B0FM1TNTD2</t>
  </si>
  <si>
    <t>B0FM1TNTD2</t>
  </si>
  <si>
    <t>Greencian 96Pcs Pancakes and Pajamas Party Supplies Pajama Brunch Plates and Napkins Girls Pink Night Sleepover Tableware Set for Girls Night Pancake Themed Slumber Party Decorations Serves 24</t>
  </si>
  <si>
    <t>Pancakes and Pajamas</t>
  </si>
  <si>
    <t>2025-11-01</t>
  </si>
  <si>
    <t>流量类型：全年流量型
流量周期：
• 第 1 个周期：[7, 8, 9]
低流量月份：10 月</t>
  </si>
  <si>
    <t>全年具备流量且价格上升，可以优先开发</t>
  </si>
  <si>
    <t>https://www.amazon.com/dp/B0D62QGNKX</t>
  </si>
  <si>
    <t>B0D62QGNKX</t>
  </si>
  <si>
    <t>120PCS Under the Sea Party Supplies for Ocean Theme Baby Shower Birthday Party Underwater World Creatures Decorations Ocean Sea Animal Plate Cup Napkin Knives Forks for 20 Guests</t>
  </si>
  <si>
    <t>Under the Sea</t>
  </si>
  <si>
    <t>2024-07-19</t>
  </si>
  <si>
    <t>https://www.amazon.com/dp/B0FBRC1HRD</t>
  </si>
  <si>
    <t>B0FBRC1HRD</t>
  </si>
  <si>
    <t>Woodland Baby Shower Party Supplies - 175 Pcs Safari Jungle Animal Wild Animal Party Decorations Nature Sage Plates Napkin Cups Spoons Forks Knives Tableware Set, Serves 25 Guests</t>
  </si>
  <si>
    <t>2025-07-03</t>
  </si>
  <si>
    <t>流量类型：混合季节型
流量周期：
• 第 1 个周期：[1, 2, 3, 4, 5, 6, 7]
低流量月份：10、11、12 月</t>
  </si>
  <si>
    <t>175 pcs</t>
  </si>
  <si>
    <t>该类目下没有175pcs规则</t>
  </si>
  <si>
    <t>https://www.amazon.com/dp/B0FR1ZYYXW</t>
  </si>
  <si>
    <t>B0FR1ZYYXW</t>
  </si>
  <si>
    <t>168Pcs Demon Birthday Party Decorations Supplies Tableware Set for Kids Boys Girls Birthday Party Decorations Demon Themed Napkin Cups Forks Knives for 24 Guests</t>
  </si>
  <si>
    <t>Demon</t>
  </si>
  <si>
    <t>2025-09-24</t>
  </si>
  <si>
    <t>https://www.amazon.com/dp/B0FQJ4WJY6</t>
  </si>
  <si>
    <t>B0FQJ4WJY6</t>
  </si>
  <si>
    <t>102 PCS Camp Bachelorette Decorations - Scalloped Gingham Plates, Napkins, Cups, Banner, Gingham Tablecloths for Baby Shower, Wedding, Birthday, Serves 25</t>
  </si>
  <si>
    <t>Camp Bachelorette</t>
  </si>
  <si>
    <t>2025-10-25</t>
  </si>
  <si>
    <t>$14.99</t>
  </si>
  <si>
    <t>102 pcs</t>
  </si>
  <si>
    <t>该类目下没有102pcs规则</t>
  </si>
  <si>
    <t>https://www.amazon.com/dp/B0F3GHQNFJ</t>
  </si>
  <si>
    <t>B0F3GHQNFJ</t>
  </si>
  <si>
    <t>OuMuaMua Strawberry Birthday Decorations, 75 Pcs Disposable Fruit Paper Plates and Napkins Tableware Set for Summer Sweet One 1st Baby Shower Berry First Strawberry Themed Party Supplies, Serves 25</t>
  </si>
  <si>
    <t>Strawberry</t>
  </si>
  <si>
    <t>2025-06-03</t>
  </si>
  <si>
    <t>流量类型：混合季节型
流量周期：
• 第 1 个周期：[1, 2, 3, 4, 5, 6, 7, 8]
低流量月份：10、11、12 月</t>
  </si>
  <si>
    <t>75 pcs</t>
  </si>
  <si>
    <t>该类目下没有75pcs规则</t>
  </si>
  <si>
    <t>https://www.amazon.com/dp/B0FB2PS2QS</t>
  </si>
  <si>
    <t>B0FB2PS2QS</t>
  </si>
  <si>
    <t>Andi Cppss Monster Birthday Party Supplies - 96pcs Paper Plates Napkins Plastic Forks Kids Girl Boy Little Birthday Party Table Decorations Monster Themed Disposable Cake Tableware Set for 24 Guests</t>
  </si>
  <si>
    <t>Monster</t>
  </si>
  <si>
    <t>2025-07-11</t>
  </si>
  <si>
    <t>流量类型：全年流量型
流量周期：
• 第 1 个周期：[1, 2, 3, 4]
低流量月份：11、12 月</t>
  </si>
  <si>
    <t>https://www.amazon.com/dp/B0FK2LCW1Q</t>
  </si>
  <si>
    <t>B0FK2LCW1Q</t>
  </si>
  <si>
    <t>XIXIPTY Yellow Cartoon Party Supplies Ocean Tableware Set for Kids Boys Girls Birthday Party Decorations Yellow Undersea Happy Birthday Themed Napkin Cups Forks Knives for 20 Guests</t>
  </si>
  <si>
    <t>Undersea</t>
  </si>
  <si>
    <t>2025-08-28</t>
  </si>
  <si>
    <t>https://www.amazon.com/dp/B0FCLWYM7L</t>
  </si>
  <si>
    <t>B0FCLWYM7L</t>
  </si>
  <si>
    <t>90Pcs Cartoon Birthday Party Supplies Cartoon Plates Napkins Tableware for Toy Theme Birthday Decor for 30 Guests</t>
  </si>
  <si>
    <t>Toy</t>
  </si>
  <si>
    <t>2025-07-17</t>
  </si>
  <si>
    <t>90 pcs</t>
  </si>
  <si>
    <t>该类目下没有90pcs规则</t>
  </si>
  <si>
    <t>https://www.amazon.com/dp/B0F63755WX</t>
  </si>
  <si>
    <t>B0F63755WX</t>
  </si>
  <si>
    <t>40 Pcs Cherry Birthday Decorations - Pink Bows Plates and Napkins Party Supplies, Disposable Scalloped Bowknot Paper Dinner Plates Napkins Sets for Fruits Cherry Table Party Decor Favors, Serves 20</t>
  </si>
  <si>
    <t>Cherry</t>
  </si>
  <si>
    <t>2025-06-21</t>
  </si>
  <si>
    <t>流量类型：全年流量型
流量周期：
• 第 1 个周期：[5, 6, 7, 8, 9, 10, 11]
低流量月份：12 月</t>
  </si>
  <si>
    <t>https://www.amazon.com/dp/B0FN6Z6GFB</t>
  </si>
  <si>
    <t>B0FN6Z6GFB</t>
  </si>
  <si>
    <t>Greencian 96Pcs Blue Race Car Baby Shower Decorations for Boys Blue Race Car Plates and Napkins A Little Racer Is on the Way Plates for Birthday Baby Shower Party Supplies Serves 24</t>
  </si>
  <si>
    <t>2025-09-27</t>
  </si>
  <si>
    <t>流量类型：全年流量型
流量周期：
• 第 1 个周期：[8, 9]
低流量月份：11、12 月</t>
  </si>
  <si>
    <t>通过规则校验；可以开发。
可赶上今年 8-9 月流量周期（提前 4 个月完成开发）</t>
  </si>
  <si>
    <t>https://www.amazon.com/dp/B0FQHQZKGQ</t>
  </si>
  <si>
    <t>B0FQHQZKGQ</t>
  </si>
  <si>
    <t>175 PCS Blue Gingham Party Supplies Includes Light Blue Gingham Paper Plates, Cups, Napkins, Cutlery for Wedding Bridal Shower Birthday Baby Shower Party Decorations, Serves 25</t>
  </si>
  <si>
    <t>Blue Gingham</t>
  </si>
  <si>
    <t>2025-11-06</t>
  </si>
  <si>
    <t>https://www.amazon.com/dp/B0DK4RWJB3</t>
  </si>
  <si>
    <t>B0DK4RWJB3</t>
  </si>
  <si>
    <t>300 Pcs Pink Bow Plates, Cups, Napkins and Tableware Sets for Coquette Birthday Decorations, Party Supplies Include Straws, Pink Birthday Decorations Which Can Serve 50</t>
  </si>
  <si>
    <t>2024-11-06</t>
  </si>
  <si>
    <t>流量类型：全年流量型
流量周期：
• 第 1 个周期：[1, 2, 3, 8, 9, 10, 11, 12]
低流量月份：5、6 月</t>
  </si>
  <si>
    <t>$31.99</t>
  </si>
  <si>
    <t>https://www.amazon.com/dp/B0CTGV245K</t>
  </si>
  <si>
    <t>B0CTGV245K</t>
  </si>
  <si>
    <t>CHUNNIN 200 PCS Gone Fishing Party Plates Napkins Fishing Themed Tableware Set for Fishing Party Gone Fishing Decoration Dessert Plates Forks Serve 50 Guests for Fishing Birthday Party Favor Supplies</t>
  </si>
  <si>
    <t>Gone Fishing</t>
  </si>
  <si>
    <t>2024-02-22</t>
  </si>
  <si>
    <t>流量类型：混合季节型
流量周期：
• 第 1 个周期：[4, 5, 6, 7, 8, 9]
低流量月份：11 月</t>
  </si>
  <si>
    <t>通过规则校验；可以开发。
可赶上今年 4-9 月流量周期（提前 0 个月完成开发）</t>
  </si>
  <si>
    <t>https://www.amazon.com/dp/B0CQ7CYY81</t>
  </si>
  <si>
    <t>B0CQ7CYY81</t>
  </si>
  <si>
    <t>Naozinebi 50 Count Bear Paper Plates Bear Shaped Disposable Cake Plates Brown Theme First Birthday Tableware Teddy for Gender Reveal Boy Girl Baby Shower Birthday Party Decorations</t>
  </si>
  <si>
    <t>Bear</t>
  </si>
  <si>
    <t>2024-01-03</t>
  </si>
  <si>
    <t>流量类型：混合季节型
流量周期：
• 第 1 个周期：[1, 2, 3, 4]
低流量月份：12 月</t>
  </si>
  <si>
    <t>没有固定规则，价格属于非上升趋势，不进行开发</t>
  </si>
  <si>
    <t>https://www.amazon.com/dp/B0D5CS57H1</t>
  </si>
  <si>
    <t>B0D5CS57H1</t>
  </si>
  <si>
    <t>120PCS My First Rodeo Party Supplies Wild West Dinnerware Party Decorations for Boys Kids 1st Birthday Western Cowboy Themed Party Paper Plates Napkins Forks Serves 20 Guests</t>
  </si>
  <si>
    <t>My First Rodeo</t>
  </si>
  <si>
    <t>2024-06-25</t>
  </si>
  <si>
    <t>流量类型：全年流量型
流量周期：
• 第 1 个周期：[1, 2, 3, 4]
低流量月份：10、11、12 月</t>
  </si>
  <si>
    <t>https://www.amazon.com/dp/B0F62DVCRM</t>
  </si>
  <si>
    <t>B0F62DVCRM</t>
  </si>
  <si>
    <t>Practice Star 41 PCS Pink and Green Witch Party Decorations Include Pink Plates, Green Plates, Napkins, Tablecloth for Witch Birthday Party Decorations</t>
  </si>
  <si>
    <t>Witch</t>
  </si>
  <si>
    <t>2025-05-28</t>
  </si>
  <si>
    <t>流量类型：强周期型
流量周期：
• 第 1 个周期：[1, 2, 10, 11, 12]
低流量月份：7 月</t>
  </si>
  <si>
    <t>41 pcs</t>
  </si>
  <si>
    <t>该类目下没有41pcs规则</t>
  </si>
  <si>
    <t>https://www.amazon.com/dp/B0FBQW3F59</t>
  </si>
  <si>
    <t>B0FBQW3F59</t>
  </si>
  <si>
    <t>171 Pcs Axolotl Birthday Decorations Pink Axolotl Party Decorations Cake Cupcake Topper Balloons Banner Plates and Napkins Table Cloth Axolotl Party Supplies for Girls Cartoon Fun Animal Party</t>
  </si>
  <si>
    <t>2025-07-20</t>
  </si>
  <si>
    <t>流量类型：全年流量型
流量周期：
• 第 1 个周期：[1, 2]
低流量月份：12 月</t>
  </si>
  <si>
    <t>171 pcs</t>
  </si>
  <si>
    <t>该类目下没有171pcs规则</t>
  </si>
  <si>
    <t>https://www.amazon.com/dp/B0F386NJYT</t>
  </si>
  <si>
    <t>B0F386NJYT</t>
  </si>
  <si>
    <t>191 PCS Sports Birthday Party Decorations Includes Plates, Napkins, Cups, Knives, Forks, Banner, Cake &amp; Cupcake Toppers, Tablecloth for Sports Themed Party Decorations, Serves 24</t>
  </si>
  <si>
    <t>2025-04-29</t>
  </si>
  <si>
    <t>191 pcs</t>
  </si>
  <si>
    <t>该类目下没有191pcs规则</t>
  </si>
  <si>
    <t>https://www.amazon.com/dp/B0DQ8R3QMB</t>
  </si>
  <si>
    <t>B0DQ8R3QMB</t>
  </si>
  <si>
    <t>EUOYUFO 96PCS Sleepover Plates and Napkins Party Supplies Pajama Party Decorations Sleepover Party Supplies for Girls Slumber Themed Disposable Tableware Set Serve 24 Guests</t>
  </si>
  <si>
    <t>Sleepover</t>
  </si>
  <si>
    <t>2025-02-21</t>
  </si>
  <si>
    <t>流量类型：全年流量型
流量周期：
• 第 1 个周期：[1, 2, 3, 4]
• 第 2 个周期：[8, 9, 10]
低流量月份：6、12 月</t>
  </si>
  <si>
    <t>通过规则校验；可以开发。
可赶上今年 8-10 月流量周期（提前 4 个月完成开发）
同时注意：
无法赶上今年 1-4 月流量周期（开发完成时间已晚于周期开始）</t>
  </si>
  <si>
    <t>https://www.amazon.com/dp/B0F66GPBDR</t>
  </si>
  <si>
    <t>B0F66GPBDR</t>
  </si>
  <si>
    <t>183Pcs Monster Truck Party Supplies, Monster Truck Party Supplies Include Plates and Napkins, Serves 26</t>
  </si>
  <si>
    <t>$27.99</t>
  </si>
  <si>
    <t>183 pcs</t>
  </si>
  <si>
    <t>该类目下没有183pcs规则</t>
  </si>
  <si>
    <t>https://www.amazon.com/dp/B0DWFJZYQZ</t>
  </si>
  <si>
    <t>B0DWFJZYQZ</t>
  </si>
  <si>
    <t>Grencian 96Pcs Cartoon Spider Birthday Party Decorations Red Blue Spider 5th Birthday Party Plates Disposable Super Theme Paper Tableware Set for Spider Kids 5 Year Old Supplies, Serves 24</t>
  </si>
  <si>
    <t>Spider</t>
  </si>
  <si>
    <t>2025-04-11</t>
  </si>
  <si>
    <t>https://www.amazon.com/dp/B0FV864LC9</t>
  </si>
  <si>
    <t>B0FV864LC9</t>
  </si>
  <si>
    <t>NKPDAXM Unicorn Birthday Decorations - Plates, Napkins, Cups, Cutlery, Hanging Swirls, Banner, Honeycomb Centerpiece, Balloons, Tablecloths for Rainbow Girls Birthday Party Decorations, Serves 24</t>
  </si>
  <si>
    <t>Unicorn</t>
  </si>
  <si>
    <t>2025-11-18</t>
  </si>
  <si>
    <t>流量类型：全年流量型
流量周期：
• 第 1 个周期：[1, 2, 3, 4, 5]
低流量月份：10、11、12 月</t>
  </si>
  <si>
    <t>https://www.amazon.com/dp/B0FHQ564NV</t>
  </si>
  <si>
    <t>B0FHQ564NV</t>
  </si>
  <si>
    <t>HFBOBP 50PCS Soccer Plates and Napkins Party Decorations, 7inch Disposable Soccer Themed Birthday Paper Plates and Napkins Tableware Set Sports Party Supplies for Birthday Baby Shower Game Favors</t>
  </si>
  <si>
    <t>Soccer</t>
  </si>
  <si>
    <t>2025-08-16</t>
  </si>
  <si>
    <t>流量类型：全年流量型
流量周期：
• 第 1 个周期：[4, 5, 6]
低流量月份：12 月</t>
  </si>
  <si>
    <t>https://www.amazon.com/dp/B0DG4ZDF4X</t>
  </si>
  <si>
    <t>B0DG4ZDF4X</t>
  </si>
  <si>
    <t>40Pack Minnie Party Supplies include 20 plates, 20 napkins for Minnie Party Decoration</t>
  </si>
  <si>
    <t>Minnie</t>
  </si>
  <si>
    <t>2025-05-13</t>
  </si>
  <si>
    <t>https://www.amazon.com/dp/B0F2T4MBSV</t>
  </si>
  <si>
    <t>B0F2T4MBSV</t>
  </si>
  <si>
    <t>CANREVEL 96 PCS Bow Party Plates Serve 24, Bow Plates and Napkins Forks Set, Disposable Tableware for Birthday Supplies Party Decorations for Grils Kids Women</t>
  </si>
  <si>
    <t>Bow</t>
  </si>
  <si>
    <t>2025-05-07</t>
  </si>
  <si>
    <t>流量类型：全年流量型
流量周期：
• 第 1 个周期：[1, 2, 3, 8, 9, 10, 11, 12]
低流量月份：6、7 月</t>
  </si>
  <si>
    <t>https://www.amazon.com/dp/B0DWFL1R9N</t>
  </si>
  <si>
    <t>B0DWFL1R9N</t>
  </si>
  <si>
    <t>96Pcs Airplane 1st Birthday Decorations for Boys Red &amp; Blue Airplane First Birthday Plates and Napkins Sets How Time Flies Party Decorations for Girls Baby Shower One Years Old Supplies Serve 24</t>
  </si>
  <si>
    <t>How Time Flies</t>
  </si>
  <si>
    <t>2025-04-23</t>
  </si>
  <si>
    <t>https://www.amazon.com/dp/B09FRH36SX</t>
  </si>
  <si>
    <t>B09FRH36SX</t>
  </si>
  <si>
    <t>Peppa Pig Birthday Party Supplies, Peppa Pig Party Supplies and Decorations for 16 Guests, With Table Cover, Plates, Napkins, Cups and Sticker</t>
  </si>
  <si>
    <t>Peppa Pig</t>
  </si>
  <si>
    <t>2021-09-17</t>
  </si>
  <si>
    <t>https://www.amazon.com/dp/B0DDXDZ9Z2</t>
  </si>
  <si>
    <t>B0DDXDZ9Z2</t>
  </si>
  <si>
    <t>Grencian 96Pcs Ice Skating Birthday Party Decorations Ice Skating Party Plates and Napkins Disposable Ice Skating Tableware Set for Girls Ice Skating Birthday Winter Wonderland Party Supplies Serves24</t>
  </si>
  <si>
    <t>Ice Skating</t>
  </si>
  <si>
    <t>2024-11-21</t>
  </si>
  <si>
    <t>流量类型：强周期型
流量周期：
• 第 1 个周期：[1, 2]
低流量月份：5、6、7、10、12 月</t>
  </si>
  <si>
    <t>通过规则校验；不建议开发。
无法赶上今年 1-2 月流量周期（开发完成时间已晚于周期开始）</t>
  </si>
  <si>
    <t>https://www.amazon.com/dp/B0FPWZKYLH</t>
  </si>
  <si>
    <t>B0FPWZKYLH</t>
  </si>
  <si>
    <t>Greencian 96Pcs Winter Onederland 1st Birthday Party Decorations Snowflake Plates and Napkins Set Woodland Animals 1 year old Party Decorations for Kids Baby Shower First Birthday Supplies Serves 24</t>
  </si>
  <si>
    <t>2025-12-04</t>
  </si>
  <si>
    <t>流量类型：强周期型
流量周期：
• 第 1 个周期：[1, 9, 10, 11, 12]
低流量月份：5、6 月</t>
  </si>
  <si>
    <t>$28.99</t>
  </si>
  <si>
    <t>https://www.amazon.com/dp/B0DPXSWWZL</t>
  </si>
  <si>
    <t>B0DPXSWWZL</t>
  </si>
  <si>
    <t>162Pcs Cartoon Animation Birthday Party Supplies Decorations for Birthday,Cartoon Theme Party Favors Including Banner, Plates, Cups, Napkins, Cutlery and Tablecloth for 24 Guests</t>
  </si>
  <si>
    <t>Cartoon</t>
  </si>
  <si>
    <t>2025-01-05</t>
  </si>
  <si>
    <t>162 pcs</t>
  </si>
  <si>
    <t>https://www.amazon.com/dp/B0D8321WVG</t>
  </si>
  <si>
    <t>B0D8321WVG</t>
  </si>
  <si>
    <t>96 Pcs 90th Birthday Party Decorations for Women Rose Gold Floral 90th Birthday Plates and Napkins Tableware Sets 90 and Fabulous Party Supplies for 90 Years Old Birthday Party Favors Serves 24</t>
  </si>
  <si>
    <t>90 and Fabulous</t>
  </si>
  <si>
    <t>2024-11-25</t>
  </si>
  <si>
    <t>流量类型：全年流量型
流量周期：
• 第 1 个周期：[3, 4, 5, 6, 7, 8, 9]
低流量月份：12 月</t>
  </si>
  <si>
    <t>通过规则校验；不建议开发。
无法赶上今年 3-9 月流量周期（开发完成时间已晚于周期开始）</t>
  </si>
  <si>
    <t>https://www.amazon.com/dp/B0FDF917WK</t>
  </si>
  <si>
    <t>B0FDF917WK</t>
  </si>
  <si>
    <t>175Pcs Princess Paper Plates Napkins, Princess Themed Birthday Party Decorations Pink Party Supplies Disposable Dinnerware Set Plate, Utensils, Cup, Napkin, Tableware Set, Serve 25 Guests</t>
  </si>
  <si>
    <t>Princess</t>
  </si>
  <si>
    <t>流量类型：全年流量型
流量周期：
• 第 1 个周期：[1, 2, 3, 4, 5]
• 第 2 个周期：[8, 9]
低流量月份：11、12 月</t>
  </si>
  <si>
    <t>https://www.amazon.com/dp/B0F3X7K71R</t>
  </si>
  <si>
    <t>B0F3X7K71R</t>
  </si>
  <si>
    <t>40 Pcs Dinosaur Plates and Napkins, Watercolor Dinosaur Birthday Party Supplies, Theme Party Decoration, for Boys Kids</t>
  </si>
  <si>
    <t>2025-04-21</t>
  </si>
  <si>
    <t>$8.98</t>
  </si>
  <si>
    <t>https://www.amazon.com/dp/B0DQPK6BYN</t>
  </si>
  <si>
    <t>B0DQPK6BYN</t>
  </si>
  <si>
    <t>Yingoto 200pcs Paint Party Decorations for Kids and Art Lovers, Convenient Disposable Paper Tableware Set Includes 300gsm Plates and 2 PE Plastic Tablecloths for Paint Party and Celebration</t>
  </si>
  <si>
    <t>Paint Party</t>
  </si>
  <si>
    <t>2025-02-15</t>
  </si>
  <si>
    <t>流量类型：混合季节型
流量周期：
• 第 1 个周期：[1, 2, 3, 4, 5, 6]
低流量月份：12 月</t>
  </si>
  <si>
    <t>通过规则校验；不建议开发。
无法赶上今年 1-6 月流量周期（开发完成时间已晚于周期开始）</t>
  </si>
  <si>
    <t>https://www.amazon.com/dp/B0F66SMRMS</t>
  </si>
  <si>
    <t>B0F66SMRMS</t>
  </si>
  <si>
    <t>APUXXJUPA 60 Pcs Casino Dice Plates, Dice Theme Dinnerware for Casino Party Decorations Game Night Themed Party Supplies</t>
  </si>
  <si>
    <t>Casino Dice</t>
  </si>
  <si>
    <t>2025-05-05</t>
  </si>
  <si>
    <t>流量类型：全年流量型
流量周期：
• 第 1 个周期：[2, 3, 4, 5]
低流量月份：10、11、12 月</t>
  </si>
  <si>
    <t>https://www.amazon.com/dp/B0D34HJT73</t>
  </si>
  <si>
    <t>B0D34HJT73</t>
  </si>
  <si>
    <t>Dinosaur Birthday Decorations - 81Pcs Dinosaur Paper Tableware Set Including Plate, Napkins, Dino Tablecloth for Kids Boys Birthday Supplies, Serve 20</t>
  </si>
  <si>
    <t>2024-06-19</t>
  </si>
  <si>
    <t>$12.59</t>
  </si>
  <si>
    <t>81 pcs</t>
  </si>
  <si>
    <t>该类目下没有81pcs规则</t>
  </si>
  <si>
    <t>https://www.amazon.com/dp/B0DPH4JTLC</t>
  </si>
  <si>
    <t>B0DPH4JTLC</t>
  </si>
  <si>
    <t>LINHAXM 175 PCS Spring Wildflower Party Decorations include Plates, Cups, Napkins, Cutlery, Cake Toppers, Banner, Tablecloth, Balloons for Floral Baby Shower Birthday Decorations, Serves 20</t>
  </si>
  <si>
    <t>Spring Wildflower</t>
  </si>
  <si>
    <t>2025-01-17</t>
  </si>
  <si>
    <t>流量类型：混合季节型
流量周期：
• 第 1 个周期：[3, 4, 5, 6, 7, 8, 9]
低流量月份：1、10、11、12 月</t>
  </si>
  <si>
    <t>https://www.amazon.com/dp/B0FLPNB2NY</t>
  </si>
  <si>
    <t>B0FLPNB2NY</t>
  </si>
  <si>
    <t>FOR Mario Party Tableware, 20 Plates and 20 Napkins and Tablecloth71 '' x 42 ''Super Bros Birthday Party Decorate Supplies</t>
  </si>
  <si>
    <t>Mario</t>
  </si>
  <si>
    <t>2025-08-19</t>
  </si>
  <si>
    <t>流量类型：混合季节型
流量周期：
• 第 1 个周期：[1, 2, 3, 4, 5]
低流量月份：11、12 月</t>
  </si>
  <si>
    <t>https://www.amazon.com/dp/B0F63FNFQS</t>
  </si>
  <si>
    <t>B0F63FNFQS</t>
  </si>
  <si>
    <t>Sage Greenery Baby Shower Plates and Napkins Tableware Set - 175pcs Gender Neutral Baby Shower Decorations Oh Baby Party Supplies, Disposable Paper Plates Napkins for Baby Girl Boy Shower Decorations</t>
  </si>
  <si>
    <t>Sage Greenery</t>
  </si>
  <si>
    <t>2025-06-12</t>
  </si>
  <si>
    <t>流量类型：全年流量型
流量周期：
• 第 1 个周期：[1, 2, 3, 4, 5, 6]
低流量月份：12 月</t>
  </si>
  <si>
    <t>https://www.amazon.com/dp/B0FMY423V2</t>
  </si>
  <si>
    <t>B0FMY423V2</t>
  </si>
  <si>
    <t>201 Pcs Pastel Dinosaur Birthday Decorations Girl, Dinosaur Birthday Banner, Cupcake Toppers, Disposable Table Cloth, Plates and Napkins Pink Watercolor Cute Girls Dino Theme Party Supplies</t>
  </si>
  <si>
    <t>2025-09-19</t>
  </si>
  <si>
    <t>201 pcs</t>
  </si>
  <si>
    <t>该类目下没有201pcs规则</t>
  </si>
  <si>
    <t>https://www.amazon.com/dp/B0BNCY6S63</t>
  </si>
  <si>
    <t>B0BNCY6S63</t>
  </si>
  <si>
    <t>96PCS Summer Floral Birthday Party Plates Wood Grain Pink Flower Rustic Tableware Set for Girls Kids Bridal Shower Party Supplies Wooden Birthday Paper Plates Napkins Decorations for 24 Guests</t>
  </si>
  <si>
    <t>Summer Floral</t>
  </si>
  <si>
    <t>2022-12-19</t>
  </si>
  <si>
    <t>流量类型：强周期型
流量周期：
• 第 1 个周期：[1, 2, 3, 4, 5, 6, 7, 8, 9, 10]
低流量月份：11、12 月</t>
  </si>
  <si>
    <t>https://www.amazon.com/dp/B0DQ46NYRN</t>
  </si>
  <si>
    <t>B0DQ46NYRN</t>
  </si>
  <si>
    <t>96Pcs Jungle Animals Plates and Napkins Safari Happy Birthday Party Decorations Zoo Party Dessert Plates Wild Animals Lion Tiger Theme Tableware for 24 Guests Men Woman Adults Birthday Supplies</t>
  </si>
  <si>
    <t>Jungle Animals</t>
  </si>
  <si>
    <t>2024-12-19</t>
  </si>
  <si>
    <t>https://www.amazon.com/dp/B0FMNWM8NF</t>
  </si>
  <si>
    <t>B0FMNWM8NF</t>
  </si>
  <si>
    <t>Greencian 96Pcs Pink Bow Party Supplies Coquette 18th Birthday Party Plates and Napkins Disposable Bow Themed Tableware Set for Girl Happy 18th Birthday Baby Shower Decorations, Serves 24</t>
  </si>
  <si>
    <t>2025-12-03</t>
  </si>
  <si>
    <t>流量类型：强周期型
流量周期：
• 第 1 个周期：[1, 2]
低流量月份：6、11、12 月</t>
  </si>
  <si>
    <t>https://www.amazon.com/dp/B0CKXDZKK1</t>
  </si>
  <si>
    <t>B0CKXDZKK1</t>
  </si>
  <si>
    <t>Navy Blue and Sliver Birthday Decorations Happy Birthday Party Tableware Set Happy Birthday Tablecloths and Plates Napkins Party Dinnerware for Men Women Kids Birthday Party Supplies</t>
  </si>
  <si>
    <t>2023-10-21</t>
  </si>
  <si>
    <t>流量类型：全年流量型
流量周期：
• 第 1 个周期：[3, 4, 5, 6, 7, 8, 9, 10]
低流量月份：11、12 月</t>
  </si>
  <si>
    <t>$10.82</t>
  </si>
  <si>
    <t>https://www.amazon.com/dp/B0F7X716KX</t>
  </si>
  <si>
    <t>B0F7X716KX</t>
  </si>
  <si>
    <t>96Pcs Strawberry Party Plates and Napkins Bow Berry Sweet Scalloped Birthday Plates Party Supplies Pink Coquette Strawberry Tableware for Girls Baby Shower Wedding Birthday Decor 24 Guests</t>
  </si>
  <si>
    <t>2025-05-19</t>
  </si>
  <si>
    <t>流量类型：全年流量型
流量周期：
• 第 1 个周期：[1, 2, 3, 4, 5, 6, 7, 8]
低流量月份：10、11、12 月</t>
  </si>
  <si>
    <t>通过规则校验；不建议开发。
无法赶上今年 1-8 月流量周期（开发完成时间已晚于周期开始）</t>
  </si>
  <si>
    <t>https://www.amazon.com/dp/B0F92HFN7F</t>
  </si>
  <si>
    <t>B0F92HFN7F</t>
  </si>
  <si>
    <t>140PCS Mexican Serape Fiesta Plates and Napkins Set, Fit Mexican Themed Paper Dessert Plates, Taco Colorful Stripes Pinata Ponchos Platters Dance Party, Serves 20 Guests</t>
  </si>
  <si>
    <t>Mexican Serape</t>
  </si>
  <si>
    <t>流量类型：混合季节型
流量周期：
• 第 1 个周期：[3, 4, 5, 6, 7, 8, 9]
低流量月份：1、11、12 月</t>
  </si>
  <si>
    <t>140 pcs</t>
  </si>
  <si>
    <t>该类目下没有140pcs规则</t>
  </si>
  <si>
    <t>https://www.amazon.com/dp/B0F3DDVCRD</t>
  </si>
  <si>
    <t>B0F3DDVCRD</t>
  </si>
  <si>
    <t>Zhehao 50 Pcs Birthday Party Plates 7 Inch Blue Cartoon Theme Disposable Paper Plates Tropical Hawaii Party Decorations for Summer Holiday</t>
  </si>
  <si>
    <t>Tropical Hawaii</t>
  </si>
  <si>
    <t>2025-04-04</t>
  </si>
  <si>
    <t>https://www.amazon.com/dp/B0CL8XY1GK</t>
  </si>
  <si>
    <t>B0CL8XY1GK</t>
  </si>
  <si>
    <t>BQK 96 Pcs Construction Plates &amp; Napkins - Party Decorations &amp; Birthday Supplies</t>
  </si>
  <si>
    <t>Construction</t>
  </si>
  <si>
    <t>2023-11-15</t>
  </si>
  <si>
    <t>https://www.amazon.com/dp/B0D9H282YR</t>
  </si>
  <si>
    <t>B0D9H282YR</t>
  </si>
  <si>
    <t>81Pcs Reptile Party Decorations Plates - Including Reptile Birthday Decorations Plates Napkins Wildlife Tablecloth for Jungle Safari Lizard Swamp Birthday Party Supplies, Serve 20</t>
  </si>
  <si>
    <t>Reptile</t>
  </si>
  <si>
    <t>https://www.amazon.com/dp/B0DNMBYRFC</t>
  </si>
  <si>
    <t>B0DNMBYRFC</t>
  </si>
  <si>
    <t>96 Pcs Owl Birthday Party Supplies Cute Cartoon Owl Paper Plates and Napkins Disposable Animal Owl Theme Tableware Set Owl Birthday Party Decorations for Kids Boys Girls Birthday Baby Shower Serves 24</t>
  </si>
  <si>
    <t>Owl</t>
  </si>
  <si>
    <t>2025-02-04</t>
  </si>
  <si>
    <t>流量类型：强周期型
流量周期：
• 第 1 个周期：[1, 2, 3, 4]
• 第 2 个周期：[7, 8, 9, 10]
低流量月份：6、11、12 月</t>
  </si>
  <si>
    <t>通过规则校验；可以开发。
可赶上今年 7-10 月流量周期（提前 3 个月完成开发）
同时注意：
无法赶上今年 1-4 月流量周期（开发完成时间已晚于周期开始）</t>
  </si>
  <si>
    <t>https://www.amazon.com/dp/B0DY1LKRQP</t>
  </si>
  <si>
    <t>B0DY1LKRQP</t>
  </si>
  <si>
    <t>Berry First Birthday Decor Strawberry 1st Birthday Decorations for Plates, Napkins, Cups, Cutlery, Cupcake Toppers, Banner, Tablecloth, Balloons for Girls Strawberry Party Decorations, Serve 20</t>
  </si>
  <si>
    <t>2025-03-31</t>
  </si>
  <si>
    <t>https://www.amazon.com/dp/B0FNWB82PL</t>
  </si>
  <si>
    <t>B0FNWB82PL</t>
  </si>
  <si>
    <t>120PCS Something Blue Before I Do Decorations for Wedding Blue Floral Bridal Shower Party Supplies Bachelorette Tableware Set Miss to Mrs Plates Napkins Cups Forks Knives for 20 Guests</t>
  </si>
  <si>
    <t>Something Blue</t>
  </si>
  <si>
    <t>2025-10-02</t>
  </si>
  <si>
    <t>流量类型：全年流量型
流量周期：
• 第 1 个周期：[1, 2, 3, 4, 5, 6, 7, 8, 9]
低流量月份：10、12 月</t>
  </si>
  <si>
    <t>https://www.amazon.com/dp/B0FDPX558G</t>
  </si>
  <si>
    <t>B0FDPX558G</t>
  </si>
  <si>
    <t>REDWORD Cherry Birthday Decorations, 120Pcs She's The Cherry On Top Party Plates Napkin Cups for Cherr y Theme Girl Birthday Baby Shower Party Decorations-Serves 24</t>
  </si>
  <si>
    <t>2025-08-05</t>
  </si>
  <si>
    <t>流量类型：混合季节型
流量周期：
• 第 1 个周期：[5, 6, 7, 8, 9, 10, 11]
低流量月份：12 月</t>
  </si>
  <si>
    <t>https://www.amazon.com/dp/B0D16WHHRF</t>
  </si>
  <si>
    <t>B0D16WHHRF</t>
  </si>
  <si>
    <t>XXDecor 80 Pcs Red Cartoon 1st Birthday Party Plates - Boys One Birthday Dessert Plates Napkins Forks Tableware Kit for Boys 1st Bday Party Decorations Supplies (20 Guests)</t>
  </si>
  <si>
    <t>Red</t>
  </si>
  <si>
    <t>2024-04-14</t>
  </si>
  <si>
    <t>（1）开发</t>
  </si>
  <si>
    <t xml:space="preserve">	经验判断为是，价格上升</t>
  </si>
  <si>
    <t>（2）追踪</t>
  </si>
  <si>
    <t xml:space="preserve">	经验判断为是，价格下降</t>
  </si>
  <si>
    <t xml:space="preserve">	经验判断为是，价格波动</t>
  </si>
  <si>
    <t xml:space="preserve">	经验判断为否，赶不上流量周期 and 价格上升</t>
  </si>
  <si>
    <t xml:space="preserve">	经验判断为否，识别不到流量周期 and 价格上升</t>
  </si>
  <si>
    <t xml:space="preserve">	经验判断为否，没有规则 and 价格上升</t>
  </si>
  <si>
    <t xml:space="preserve">	经验判断为待定，价格上升</t>
  </si>
  <si>
    <t>（3）待定</t>
  </si>
  <si>
    <t xml:space="preserve">	经验判断为待定，价格趋势需要人为判断</t>
  </si>
  <si>
    <t>（4）不开发</t>
  </si>
  <si>
    <t xml:space="preserve">	经验判断为否，赶不上流量周期 and 价格下降</t>
  </si>
  <si>
    <t xml:space="preserve">	经验判断为否，赶不上流量周期 and 价格波动</t>
  </si>
  <si>
    <t xml:space="preserve">	经验判断为否，价格过低</t>
  </si>
  <si>
    <t xml:space="preserve">	经验判断为否，识别不到流量周期 and 其它价格趋势</t>
  </si>
  <si>
    <t xml:space="preserve">	经验判断为否，没有对应规则 and 其它价格趋势</t>
  </si>
  <si>
    <t xml:space="preserve">	经验判断为待定，价格下降</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</si>
</sst>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2">
    <font>
      <sz val="11"/>
      <color theme="1"/>
      <name val="宋体"/>
      <charset val="134"/>
      <scheme val="minor"/>
    </font>
    <font>
      <b/>
      <sz val="12"/>
      <color rgb="FFFFFFFF"/>
      <name val="Microsoft YaHei"/>
      <charset val="134"/>
    </font>
    <font>
      <sz val="10"/>
      <name val="Microsoft YaHei"/>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5">
    <fill>
      <patternFill patternType="none"/>
    </fill>
    <fill>
      <patternFill patternType="gray125"/>
    </fill>
    <fill>
      <patternFill patternType="solid">
        <fgColor rgb="FF4472C4"/>
        <bgColor rgb="FF4472C4"/>
      </patternFill>
    </fill>
    <fill>
      <patternFill patternType="solid">
        <fgColor rgb="FFD9E1F2"/>
        <bgColor rgb="FFD9E1F2"/>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2">
    <border>
      <left/>
      <right/>
      <top/>
      <bottom/>
      <diagonal/>
    </border>
    <border>
      <left style="thin">
        <color rgb="FF000000"/>
      </left>
      <right style="thin">
        <color rgb="FF000000"/>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3" fillId="0" borderId="0" applyNumberFormat="0" applyFill="0" applyBorder="0" applyAlignment="0" applyProtection="0">
      <alignment vertical="center"/>
    </xf>
    <xf numFmtId="0" fontId="4" fillId="0" borderId="0" applyNumberFormat="0" applyFill="0" applyBorder="0" applyAlignment="0" applyProtection="0">
      <alignment vertical="center"/>
    </xf>
    <xf numFmtId="0" fontId="0" fillId="4" borderId="4" applyNumberFormat="0" applyFont="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5" applyNumberFormat="0" applyFill="0" applyAlignment="0" applyProtection="0">
      <alignment vertical="center"/>
    </xf>
    <xf numFmtId="0" fontId="9" fillId="0" borderId="5" applyNumberFormat="0" applyFill="0" applyAlignment="0" applyProtection="0">
      <alignment vertical="center"/>
    </xf>
    <xf numFmtId="0" fontId="10" fillId="0" borderId="6" applyNumberFormat="0" applyFill="0" applyAlignment="0" applyProtection="0">
      <alignment vertical="center"/>
    </xf>
    <xf numFmtId="0" fontId="10" fillId="0" borderId="0" applyNumberFormat="0" applyFill="0" applyBorder="0" applyAlignment="0" applyProtection="0">
      <alignment vertical="center"/>
    </xf>
    <xf numFmtId="0" fontId="11" fillId="5" borderId="7" applyNumberFormat="0" applyAlignment="0" applyProtection="0">
      <alignment vertical="center"/>
    </xf>
    <xf numFmtId="0" fontId="12" fillId="6" borderId="8" applyNumberFormat="0" applyAlignment="0" applyProtection="0">
      <alignment vertical="center"/>
    </xf>
    <xf numFmtId="0" fontId="13" fillId="6" borderId="7" applyNumberFormat="0" applyAlignment="0" applyProtection="0">
      <alignment vertical="center"/>
    </xf>
    <xf numFmtId="0" fontId="14" fillId="7" borderId="9" applyNumberFormat="0" applyAlignment="0" applyProtection="0">
      <alignment vertical="center"/>
    </xf>
    <xf numFmtId="0" fontId="15" fillId="0" borderId="10" applyNumberFormat="0" applyFill="0" applyAlignment="0" applyProtection="0">
      <alignment vertical="center"/>
    </xf>
    <xf numFmtId="0" fontId="16" fillId="0" borderId="11" applyNumberFormat="0" applyFill="0" applyAlignment="0" applyProtection="0">
      <alignment vertical="center"/>
    </xf>
    <xf numFmtId="0" fontId="17" fillId="8" borderId="0" applyNumberFormat="0" applyBorder="0" applyAlignment="0" applyProtection="0">
      <alignment vertical="center"/>
    </xf>
    <xf numFmtId="0" fontId="18" fillId="9" borderId="0" applyNumberFormat="0" applyBorder="0" applyAlignment="0" applyProtection="0">
      <alignment vertical="center"/>
    </xf>
    <xf numFmtId="0" fontId="19" fillId="10" borderId="0" applyNumberFormat="0" applyBorder="0" applyAlignment="0" applyProtection="0">
      <alignment vertical="center"/>
    </xf>
    <xf numFmtId="0" fontId="20" fillId="11" borderId="0" applyNumberFormat="0" applyBorder="0" applyAlignment="0" applyProtection="0">
      <alignment vertical="center"/>
    </xf>
    <xf numFmtId="0" fontId="21" fillId="12" borderId="0" applyNumberFormat="0" applyBorder="0" applyAlignment="0" applyProtection="0">
      <alignment vertical="center"/>
    </xf>
    <xf numFmtId="0" fontId="21" fillId="13" borderId="0" applyNumberFormat="0" applyBorder="0" applyAlignment="0" applyProtection="0">
      <alignment vertical="center"/>
    </xf>
    <xf numFmtId="0" fontId="20" fillId="14" borderId="0" applyNumberFormat="0" applyBorder="0" applyAlignment="0" applyProtection="0">
      <alignment vertical="center"/>
    </xf>
    <xf numFmtId="0" fontId="20" fillId="15" borderId="0" applyNumberFormat="0" applyBorder="0" applyAlignment="0" applyProtection="0">
      <alignment vertical="center"/>
    </xf>
    <xf numFmtId="0" fontId="21" fillId="16" borderId="0" applyNumberFormat="0" applyBorder="0" applyAlignment="0" applyProtection="0">
      <alignment vertical="center"/>
    </xf>
    <xf numFmtId="0" fontId="21" fillId="17" borderId="0" applyNumberFormat="0" applyBorder="0" applyAlignment="0" applyProtection="0">
      <alignment vertical="center"/>
    </xf>
    <xf numFmtId="0" fontId="20" fillId="18" borderId="0" applyNumberFormat="0" applyBorder="0" applyAlignment="0" applyProtection="0">
      <alignment vertical="center"/>
    </xf>
    <xf numFmtId="0" fontId="20" fillId="19" borderId="0" applyNumberFormat="0" applyBorder="0" applyAlignment="0" applyProtection="0">
      <alignment vertical="center"/>
    </xf>
    <xf numFmtId="0" fontId="21" fillId="20" borderId="0" applyNumberFormat="0" applyBorder="0" applyAlignment="0" applyProtection="0">
      <alignment vertical="center"/>
    </xf>
    <xf numFmtId="0" fontId="21" fillId="21" borderId="0" applyNumberFormat="0" applyBorder="0" applyAlignment="0" applyProtection="0">
      <alignment vertical="center"/>
    </xf>
    <xf numFmtId="0" fontId="20" fillId="22" borderId="0" applyNumberFormat="0" applyBorder="0" applyAlignment="0" applyProtection="0">
      <alignment vertical="center"/>
    </xf>
    <xf numFmtId="0" fontId="20" fillId="23" borderId="0" applyNumberFormat="0" applyBorder="0" applyAlignment="0" applyProtection="0">
      <alignment vertical="center"/>
    </xf>
    <xf numFmtId="0" fontId="21" fillId="24" borderId="0" applyNumberFormat="0" applyBorder="0" applyAlignment="0" applyProtection="0">
      <alignment vertical="center"/>
    </xf>
    <xf numFmtId="0" fontId="21" fillId="25" borderId="0" applyNumberFormat="0" applyBorder="0" applyAlignment="0" applyProtection="0">
      <alignment vertical="center"/>
    </xf>
    <xf numFmtId="0" fontId="20" fillId="26" borderId="0" applyNumberFormat="0" applyBorder="0" applyAlignment="0" applyProtection="0">
      <alignment vertical="center"/>
    </xf>
    <xf numFmtId="0" fontId="20" fillId="27" borderId="0" applyNumberFormat="0" applyBorder="0" applyAlignment="0" applyProtection="0">
      <alignment vertical="center"/>
    </xf>
    <xf numFmtId="0" fontId="21" fillId="28" borderId="0" applyNumberFormat="0" applyBorder="0" applyAlignment="0" applyProtection="0">
      <alignment vertical="center"/>
    </xf>
    <xf numFmtId="0" fontId="21" fillId="29" borderId="0" applyNumberFormat="0" applyBorder="0" applyAlignment="0" applyProtection="0">
      <alignment vertical="center"/>
    </xf>
    <xf numFmtId="0" fontId="20" fillId="30" borderId="0" applyNumberFormat="0" applyBorder="0" applyAlignment="0" applyProtection="0">
      <alignment vertical="center"/>
    </xf>
    <xf numFmtId="0" fontId="20" fillId="31" borderId="0" applyNumberFormat="0" applyBorder="0" applyAlignment="0" applyProtection="0">
      <alignment vertical="center"/>
    </xf>
    <xf numFmtId="0" fontId="21" fillId="32" borderId="0" applyNumberFormat="0" applyBorder="0" applyAlignment="0" applyProtection="0">
      <alignment vertical="center"/>
    </xf>
    <xf numFmtId="0" fontId="21" fillId="33" borderId="0" applyNumberFormat="0" applyBorder="0" applyAlignment="0" applyProtection="0">
      <alignment vertical="center"/>
    </xf>
    <xf numFmtId="0" fontId="20" fillId="34" borderId="0" applyNumberFormat="0" applyBorder="0" applyAlignment="0" applyProtection="0">
      <alignment vertical="center"/>
    </xf>
  </cellStyleXfs>
  <cellXfs count="6">
    <xf numFmtId="0" fontId="0" fillId="0" borderId="0" xfId="0"/>
    <xf numFmtId="0" fontId="1" fillId="2" borderId="1" xfId="0" applyFont="1" applyFill="1" applyBorder="1" applyAlignment="1">
      <alignment horizontal="left" vertical="center"/>
    </xf>
    <xf numFmtId="0" fontId="0" fillId="0" borderId="2" xfId="0" applyBorder="1"/>
    <xf numFmtId="0" fontId="0" fillId="0" borderId="3" xfId="0" applyBorder="1"/>
    <xf numFmtId="0" fontId="2" fillId="3" borderId="1" xfId="0" applyFont="1" applyFill="1" applyBorder="1" applyAlignment="1">
      <alignment horizontal="left" vertical="center"/>
    </xf>
    <xf numFmtId="0" fontId="0" fillId="0" borderId="0" xfId="0" applyAlignment="1">
      <alignment vertical="top"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9" Type="http://schemas.openxmlformats.org/officeDocument/2006/relationships/image" Target="media/image130.png"/><Relationship Id="rId98" Type="http://schemas.openxmlformats.org/officeDocument/2006/relationships/image" Target="media/image186.png"/><Relationship Id="rId97" Type="http://schemas.openxmlformats.org/officeDocument/2006/relationships/image" Target="media/image50.png"/><Relationship Id="rId96" Type="http://schemas.openxmlformats.org/officeDocument/2006/relationships/image" Target="media/image182.png"/><Relationship Id="rId95" Type="http://schemas.openxmlformats.org/officeDocument/2006/relationships/image" Target="media/image178.png"/><Relationship Id="rId94" Type="http://schemas.openxmlformats.org/officeDocument/2006/relationships/image" Target="media/image46.png"/><Relationship Id="rId93" Type="http://schemas.openxmlformats.org/officeDocument/2006/relationships/image" Target="media/image42.png"/><Relationship Id="rId92" Type="http://schemas.openxmlformats.org/officeDocument/2006/relationships/image" Target="media/image38.png"/><Relationship Id="rId91" Type="http://schemas.openxmlformats.org/officeDocument/2006/relationships/image" Target="media/image174.png"/><Relationship Id="rId90" Type="http://schemas.openxmlformats.org/officeDocument/2006/relationships/image" Target="media/image34.png"/><Relationship Id="rId9" Type="http://schemas.openxmlformats.org/officeDocument/2006/relationships/image" Target="media/image114.png"/><Relationship Id="rId89" Type="http://schemas.openxmlformats.org/officeDocument/2006/relationships/image" Target="media/image30.png"/><Relationship Id="rId88" Type="http://schemas.openxmlformats.org/officeDocument/2006/relationships/image" Target="media/image170.png"/><Relationship Id="rId87" Type="http://schemas.openxmlformats.org/officeDocument/2006/relationships/image" Target="media/image26.png"/><Relationship Id="rId86" Type="http://schemas.openxmlformats.org/officeDocument/2006/relationships/image" Target="media/image22.png"/><Relationship Id="rId85" Type="http://schemas.openxmlformats.org/officeDocument/2006/relationships/image" Target="media/image18.png"/><Relationship Id="rId84" Type="http://schemas.openxmlformats.org/officeDocument/2006/relationships/image" Target="media/image166.png"/><Relationship Id="rId83" Type="http://schemas.openxmlformats.org/officeDocument/2006/relationships/image" Target="media/image190.png"/><Relationship Id="rId82" Type="http://schemas.openxmlformats.org/officeDocument/2006/relationships/image" Target="media/image194.png"/><Relationship Id="rId81" Type="http://schemas.openxmlformats.org/officeDocument/2006/relationships/image" Target="media/image198.png"/><Relationship Id="rId80" Type="http://schemas.openxmlformats.org/officeDocument/2006/relationships/image" Target="media/image54.png"/><Relationship Id="rId8" Type="http://schemas.openxmlformats.org/officeDocument/2006/relationships/image" Target="media/image378.png"/><Relationship Id="rId79" Type="http://schemas.openxmlformats.org/officeDocument/2006/relationships/image" Target="media/image202.png"/><Relationship Id="rId78" Type="http://schemas.openxmlformats.org/officeDocument/2006/relationships/image" Target="media/image206.png"/><Relationship Id="rId77" Type="http://schemas.openxmlformats.org/officeDocument/2006/relationships/image" Target="media/image210.png"/><Relationship Id="rId76" Type="http://schemas.openxmlformats.org/officeDocument/2006/relationships/image" Target="media/image214.png"/><Relationship Id="rId75" Type="http://schemas.openxmlformats.org/officeDocument/2006/relationships/image" Target="media/image58.png"/><Relationship Id="rId74" Type="http://schemas.openxmlformats.org/officeDocument/2006/relationships/image" Target="media/image62.png"/><Relationship Id="rId73" Type="http://schemas.openxmlformats.org/officeDocument/2006/relationships/image" Target="media/image218.png"/><Relationship Id="rId72" Type="http://schemas.openxmlformats.org/officeDocument/2006/relationships/image" Target="media/image66.png"/><Relationship Id="rId71" Type="http://schemas.openxmlformats.org/officeDocument/2006/relationships/image" Target="media/image222.png"/><Relationship Id="rId70" Type="http://schemas.openxmlformats.org/officeDocument/2006/relationships/image" Target="media/image226.png"/><Relationship Id="rId7" Type="http://schemas.openxmlformats.org/officeDocument/2006/relationships/image" Target="media/image382.png"/><Relationship Id="rId69" Type="http://schemas.openxmlformats.org/officeDocument/2006/relationships/image" Target="media/image230.png"/><Relationship Id="rId68" Type="http://schemas.openxmlformats.org/officeDocument/2006/relationships/image" Target="media/image234.png"/><Relationship Id="rId67" Type="http://schemas.openxmlformats.org/officeDocument/2006/relationships/image" Target="media/image134.png"/><Relationship Id="rId66" Type="http://schemas.openxmlformats.org/officeDocument/2006/relationships/image" Target="media/image238.png"/><Relationship Id="rId65" Type="http://schemas.openxmlformats.org/officeDocument/2006/relationships/image" Target="media/image242.png"/><Relationship Id="rId64" Type="http://schemas.openxmlformats.org/officeDocument/2006/relationships/image" Target="media/image138.png"/><Relationship Id="rId63" Type="http://schemas.openxmlformats.org/officeDocument/2006/relationships/image" Target="media/image142.png"/><Relationship Id="rId62" Type="http://schemas.openxmlformats.org/officeDocument/2006/relationships/image" Target="media/image246.png"/><Relationship Id="rId61" Type="http://schemas.openxmlformats.org/officeDocument/2006/relationships/image" Target="media/image250.png"/><Relationship Id="rId60" Type="http://schemas.openxmlformats.org/officeDocument/2006/relationships/image" Target="media/image2.png"/><Relationship Id="rId6" Type="http://schemas.openxmlformats.org/officeDocument/2006/relationships/image" Target="media/image118.png"/><Relationship Id="rId59" Type="http://schemas.openxmlformats.org/officeDocument/2006/relationships/image" Target="media/image254.png"/><Relationship Id="rId58" Type="http://schemas.openxmlformats.org/officeDocument/2006/relationships/image" Target="media/image258.png"/><Relationship Id="rId57" Type="http://schemas.openxmlformats.org/officeDocument/2006/relationships/image" Target="media/image70.png"/><Relationship Id="rId56" Type="http://schemas.openxmlformats.org/officeDocument/2006/relationships/image" Target="media/image146.png"/><Relationship Id="rId55" Type="http://schemas.openxmlformats.org/officeDocument/2006/relationships/image" Target="media/image6.png"/><Relationship Id="rId54" Type="http://schemas.openxmlformats.org/officeDocument/2006/relationships/image" Target="media/image150.png"/><Relationship Id="rId53" Type="http://schemas.openxmlformats.org/officeDocument/2006/relationships/image" Target="media/image154.png"/><Relationship Id="rId52" Type="http://schemas.openxmlformats.org/officeDocument/2006/relationships/image" Target="media/image74.png"/><Relationship Id="rId51" Type="http://schemas.openxmlformats.org/officeDocument/2006/relationships/image" Target="media/image262.png"/><Relationship Id="rId50" Type="http://schemas.openxmlformats.org/officeDocument/2006/relationships/image" Target="media/image266.png"/><Relationship Id="rId5" Type="http://schemas.openxmlformats.org/officeDocument/2006/relationships/image" Target="media/image122.png"/><Relationship Id="rId49" Type="http://schemas.openxmlformats.org/officeDocument/2006/relationships/image" Target="media/image270.png"/><Relationship Id="rId48" Type="http://schemas.openxmlformats.org/officeDocument/2006/relationships/image" Target="media/image274.png"/><Relationship Id="rId47" Type="http://schemas.openxmlformats.org/officeDocument/2006/relationships/image" Target="media/image278.png"/><Relationship Id="rId46" Type="http://schemas.openxmlformats.org/officeDocument/2006/relationships/image" Target="media/image282.png"/><Relationship Id="rId45" Type="http://schemas.openxmlformats.org/officeDocument/2006/relationships/image" Target="media/image10.png"/><Relationship Id="rId44" Type="http://schemas.openxmlformats.org/officeDocument/2006/relationships/image" Target="media/image286.png"/><Relationship Id="rId43" Type="http://schemas.openxmlformats.org/officeDocument/2006/relationships/image" Target="media/image290.png"/><Relationship Id="rId42" Type="http://schemas.openxmlformats.org/officeDocument/2006/relationships/image" Target="media/image78.png"/><Relationship Id="rId41" Type="http://schemas.openxmlformats.org/officeDocument/2006/relationships/image" Target="media/image294.png"/><Relationship Id="rId40" Type="http://schemas.openxmlformats.org/officeDocument/2006/relationships/image" Target="media/image298.png"/><Relationship Id="rId4" Type="http://schemas.openxmlformats.org/officeDocument/2006/relationships/image" Target="media/image386.png"/><Relationship Id="rId396" Type="http://schemas.openxmlformats.org/officeDocument/2006/relationships/image" Target="media/image132.jpeg"/><Relationship Id="rId395" Type="http://schemas.openxmlformats.org/officeDocument/2006/relationships/image" Target="media/image188.jpeg"/><Relationship Id="rId394" Type="http://schemas.openxmlformats.org/officeDocument/2006/relationships/image" Target="media/image52.jpeg"/><Relationship Id="rId393" Type="http://schemas.openxmlformats.org/officeDocument/2006/relationships/image" Target="media/image184.jpeg"/><Relationship Id="rId392" Type="http://schemas.openxmlformats.org/officeDocument/2006/relationships/image" Target="media/image180.jpeg"/><Relationship Id="rId391" Type="http://schemas.openxmlformats.org/officeDocument/2006/relationships/image" Target="media/image48.jpeg"/><Relationship Id="rId390" Type="http://schemas.openxmlformats.org/officeDocument/2006/relationships/image" Target="media/image44.jpeg"/><Relationship Id="rId39" Type="http://schemas.openxmlformats.org/officeDocument/2006/relationships/image" Target="media/image82.png"/><Relationship Id="rId389" Type="http://schemas.openxmlformats.org/officeDocument/2006/relationships/image" Target="media/image40.jpeg"/><Relationship Id="rId388" Type="http://schemas.openxmlformats.org/officeDocument/2006/relationships/image" Target="media/image176.jpeg"/><Relationship Id="rId387" Type="http://schemas.openxmlformats.org/officeDocument/2006/relationships/image" Target="media/image36.jpeg"/><Relationship Id="rId386" Type="http://schemas.openxmlformats.org/officeDocument/2006/relationships/image" Target="media/image32.jpeg"/><Relationship Id="rId385" Type="http://schemas.openxmlformats.org/officeDocument/2006/relationships/image" Target="media/image172.jpeg"/><Relationship Id="rId384" Type="http://schemas.openxmlformats.org/officeDocument/2006/relationships/image" Target="media/image28.jpeg"/><Relationship Id="rId383" Type="http://schemas.openxmlformats.org/officeDocument/2006/relationships/image" Target="media/image24.jpeg"/><Relationship Id="rId382" Type="http://schemas.openxmlformats.org/officeDocument/2006/relationships/image" Target="media/image20.jpeg"/><Relationship Id="rId381" Type="http://schemas.openxmlformats.org/officeDocument/2006/relationships/image" Target="media/image168.jpeg"/><Relationship Id="rId380" Type="http://schemas.openxmlformats.org/officeDocument/2006/relationships/image" Target="media/image192.jpeg"/><Relationship Id="rId38" Type="http://schemas.openxmlformats.org/officeDocument/2006/relationships/image" Target="media/image302.png"/><Relationship Id="rId379" Type="http://schemas.openxmlformats.org/officeDocument/2006/relationships/image" Target="media/image196.jpeg"/><Relationship Id="rId378" Type="http://schemas.openxmlformats.org/officeDocument/2006/relationships/image" Target="media/image200.jpeg"/><Relationship Id="rId377" Type="http://schemas.openxmlformats.org/officeDocument/2006/relationships/image" Target="media/image56.jpeg"/><Relationship Id="rId376" Type="http://schemas.openxmlformats.org/officeDocument/2006/relationships/image" Target="media/image204.jpeg"/><Relationship Id="rId375" Type="http://schemas.openxmlformats.org/officeDocument/2006/relationships/image" Target="media/image208.jpeg"/><Relationship Id="rId374" Type="http://schemas.openxmlformats.org/officeDocument/2006/relationships/image" Target="media/image212.jpeg"/><Relationship Id="rId373" Type="http://schemas.openxmlformats.org/officeDocument/2006/relationships/image" Target="media/image216.jpeg"/><Relationship Id="rId372" Type="http://schemas.openxmlformats.org/officeDocument/2006/relationships/image" Target="media/image60.jpeg"/><Relationship Id="rId371" Type="http://schemas.openxmlformats.org/officeDocument/2006/relationships/image" Target="media/image64.jpeg"/><Relationship Id="rId370" Type="http://schemas.openxmlformats.org/officeDocument/2006/relationships/image" Target="media/image220.jpeg"/><Relationship Id="rId37" Type="http://schemas.openxmlformats.org/officeDocument/2006/relationships/image" Target="media/image306.png"/><Relationship Id="rId369" Type="http://schemas.openxmlformats.org/officeDocument/2006/relationships/image" Target="media/image68.jpeg"/><Relationship Id="rId368" Type="http://schemas.openxmlformats.org/officeDocument/2006/relationships/image" Target="media/image224.jpeg"/><Relationship Id="rId367" Type="http://schemas.openxmlformats.org/officeDocument/2006/relationships/image" Target="media/image228.jpeg"/><Relationship Id="rId366" Type="http://schemas.openxmlformats.org/officeDocument/2006/relationships/image" Target="media/image232.jpeg"/><Relationship Id="rId365" Type="http://schemas.openxmlformats.org/officeDocument/2006/relationships/image" Target="media/image236.jpeg"/><Relationship Id="rId364" Type="http://schemas.openxmlformats.org/officeDocument/2006/relationships/image" Target="media/image136.jpeg"/><Relationship Id="rId363" Type="http://schemas.openxmlformats.org/officeDocument/2006/relationships/image" Target="media/image240.jpeg"/><Relationship Id="rId362" Type="http://schemas.openxmlformats.org/officeDocument/2006/relationships/image" Target="media/image244.jpeg"/><Relationship Id="rId361" Type="http://schemas.openxmlformats.org/officeDocument/2006/relationships/image" Target="media/image140.jpeg"/><Relationship Id="rId360" Type="http://schemas.openxmlformats.org/officeDocument/2006/relationships/image" Target="media/image144.jpeg"/><Relationship Id="rId36" Type="http://schemas.openxmlformats.org/officeDocument/2006/relationships/image" Target="media/image14.png"/><Relationship Id="rId359" Type="http://schemas.openxmlformats.org/officeDocument/2006/relationships/image" Target="media/image248.jpeg"/><Relationship Id="rId358" Type="http://schemas.openxmlformats.org/officeDocument/2006/relationships/image" Target="media/image252.jpeg"/><Relationship Id="rId357" Type="http://schemas.openxmlformats.org/officeDocument/2006/relationships/image" Target="media/image4.jpeg"/><Relationship Id="rId356" Type="http://schemas.openxmlformats.org/officeDocument/2006/relationships/image" Target="media/image256.jpeg"/><Relationship Id="rId355" Type="http://schemas.openxmlformats.org/officeDocument/2006/relationships/image" Target="media/image260.jpeg"/><Relationship Id="rId354" Type="http://schemas.openxmlformats.org/officeDocument/2006/relationships/image" Target="media/image72.jpeg"/><Relationship Id="rId353" Type="http://schemas.openxmlformats.org/officeDocument/2006/relationships/image" Target="media/image148.jpeg"/><Relationship Id="rId352" Type="http://schemas.openxmlformats.org/officeDocument/2006/relationships/image" Target="media/image8.jpeg"/><Relationship Id="rId351" Type="http://schemas.openxmlformats.org/officeDocument/2006/relationships/image" Target="media/image152.jpeg"/><Relationship Id="rId350" Type="http://schemas.openxmlformats.org/officeDocument/2006/relationships/image" Target="media/image156.jpeg"/><Relationship Id="rId35" Type="http://schemas.openxmlformats.org/officeDocument/2006/relationships/image" Target="media/image86.png"/><Relationship Id="rId349" Type="http://schemas.openxmlformats.org/officeDocument/2006/relationships/image" Target="media/image76.jpeg"/><Relationship Id="rId348" Type="http://schemas.openxmlformats.org/officeDocument/2006/relationships/image" Target="media/image264.jpeg"/><Relationship Id="rId347" Type="http://schemas.openxmlformats.org/officeDocument/2006/relationships/image" Target="media/image268.jpeg"/><Relationship Id="rId346" Type="http://schemas.openxmlformats.org/officeDocument/2006/relationships/image" Target="media/image272.jpeg"/><Relationship Id="rId345" Type="http://schemas.openxmlformats.org/officeDocument/2006/relationships/image" Target="media/image276.jpeg"/><Relationship Id="rId344" Type="http://schemas.openxmlformats.org/officeDocument/2006/relationships/image" Target="media/image280.jpeg"/><Relationship Id="rId343" Type="http://schemas.openxmlformats.org/officeDocument/2006/relationships/image" Target="media/image284.jpeg"/><Relationship Id="rId342" Type="http://schemas.openxmlformats.org/officeDocument/2006/relationships/image" Target="media/image12.jpeg"/><Relationship Id="rId341" Type="http://schemas.openxmlformats.org/officeDocument/2006/relationships/image" Target="media/image288.jpeg"/><Relationship Id="rId340" Type="http://schemas.openxmlformats.org/officeDocument/2006/relationships/image" Target="media/image292.jpeg"/><Relationship Id="rId34" Type="http://schemas.openxmlformats.org/officeDocument/2006/relationships/image" Target="media/image310.png"/><Relationship Id="rId339" Type="http://schemas.openxmlformats.org/officeDocument/2006/relationships/image" Target="media/image80.jpeg"/><Relationship Id="rId338" Type="http://schemas.openxmlformats.org/officeDocument/2006/relationships/image" Target="media/image296.jpeg"/><Relationship Id="rId337" Type="http://schemas.openxmlformats.org/officeDocument/2006/relationships/image" Target="media/image300.jpeg"/><Relationship Id="rId336" Type="http://schemas.openxmlformats.org/officeDocument/2006/relationships/image" Target="media/image84.jpeg"/><Relationship Id="rId335" Type="http://schemas.openxmlformats.org/officeDocument/2006/relationships/image" Target="media/image304.jpeg"/><Relationship Id="rId334" Type="http://schemas.openxmlformats.org/officeDocument/2006/relationships/image" Target="media/image308.jpeg"/><Relationship Id="rId333" Type="http://schemas.openxmlformats.org/officeDocument/2006/relationships/image" Target="media/image16.jpeg"/><Relationship Id="rId332" Type="http://schemas.openxmlformats.org/officeDocument/2006/relationships/image" Target="media/image88.jpeg"/><Relationship Id="rId331" Type="http://schemas.openxmlformats.org/officeDocument/2006/relationships/image" Target="media/image312.jpeg"/><Relationship Id="rId330" Type="http://schemas.openxmlformats.org/officeDocument/2006/relationships/image" Target="media/image160.jpeg"/><Relationship Id="rId33" Type="http://schemas.openxmlformats.org/officeDocument/2006/relationships/image" Target="media/image158.png"/><Relationship Id="rId329" Type="http://schemas.openxmlformats.org/officeDocument/2006/relationships/image" Target="media/image92.jpeg"/><Relationship Id="rId328" Type="http://schemas.openxmlformats.org/officeDocument/2006/relationships/image" Target="media/image316.jpeg"/><Relationship Id="rId327" Type="http://schemas.openxmlformats.org/officeDocument/2006/relationships/image" Target="media/image96.jpeg"/><Relationship Id="rId326" Type="http://schemas.openxmlformats.org/officeDocument/2006/relationships/image" Target="media/image320.jpeg"/><Relationship Id="rId325" Type="http://schemas.openxmlformats.org/officeDocument/2006/relationships/image" Target="media/image100.jpeg"/><Relationship Id="rId324" Type="http://schemas.openxmlformats.org/officeDocument/2006/relationships/image" Target="media/image104.jpeg"/><Relationship Id="rId323" Type="http://schemas.openxmlformats.org/officeDocument/2006/relationships/image" Target="media/image108.jpeg"/><Relationship Id="rId322" Type="http://schemas.openxmlformats.org/officeDocument/2006/relationships/image" Target="media/image324.jpeg"/><Relationship Id="rId321" Type="http://schemas.openxmlformats.org/officeDocument/2006/relationships/image" Target="media/image328.jpeg"/><Relationship Id="rId320" Type="http://schemas.openxmlformats.org/officeDocument/2006/relationships/image" Target="media/image332.jpeg"/><Relationship Id="rId32" Type="http://schemas.openxmlformats.org/officeDocument/2006/relationships/image" Target="media/image90.png"/><Relationship Id="rId319" Type="http://schemas.openxmlformats.org/officeDocument/2006/relationships/image" Target="media/image336.jpeg"/><Relationship Id="rId318" Type="http://schemas.openxmlformats.org/officeDocument/2006/relationships/image" Target="media/image340.jpeg"/><Relationship Id="rId317" Type="http://schemas.openxmlformats.org/officeDocument/2006/relationships/image" Target="media/image344.jpeg"/><Relationship Id="rId316" Type="http://schemas.openxmlformats.org/officeDocument/2006/relationships/image" Target="media/image112.jpeg"/><Relationship Id="rId315" Type="http://schemas.openxmlformats.org/officeDocument/2006/relationships/image" Target="media/image348.jpeg"/><Relationship Id="rId314" Type="http://schemas.openxmlformats.org/officeDocument/2006/relationships/image" Target="media/image352.jpeg"/><Relationship Id="rId313" Type="http://schemas.openxmlformats.org/officeDocument/2006/relationships/image" Target="media/image356.jpeg"/><Relationship Id="rId312" Type="http://schemas.openxmlformats.org/officeDocument/2006/relationships/image" Target="media/image164.jpeg"/><Relationship Id="rId311" Type="http://schemas.openxmlformats.org/officeDocument/2006/relationships/image" Target="media/image360.jpeg"/><Relationship Id="rId310" Type="http://schemas.openxmlformats.org/officeDocument/2006/relationships/image" Target="media/image364.jpeg"/><Relationship Id="rId31" Type="http://schemas.openxmlformats.org/officeDocument/2006/relationships/image" Target="media/image314.png"/><Relationship Id="rId309" Type="http://schemas.openxmlformats.org/officeDocument/2006/relationships/image" Target="media/image368.jpeg"/><Relationship Id="rId308" Type="http://schemas.openxmlformats.org/officeDocument/2006/relationships/image" Target="media/image372.jpeg"/><Relationship Id="rId307" Type="http://schemas.openxmlformats.org/officeDocument/2006/relationships/image" Target="media/image376.jpeg"/><Relationship Id="rId306" Type="http://schemas.openxmlformats.org/officeDocument/2006/relationships/image" Target="media/image116.jpeg"/><Relationship Id="rId305" Type="http://schemas.openxmlformats.org/officeDocument/2006/relationships/image" Target="media/image380.jpeg"/><Relationship Id="rId304" Type="http://schemas.openxmlformats.org/officeDocument/2006/relationships/image" Target="media/image384.jpeg"/><Relationship Id="rId303" Type="http://schemas.openxmlformats.org/officeDocument/2006/relationships/image" Target="media/image120.jpeg"/><Relationship Id="rId302" Type="http://schemas.openxmlformats.org/officeDocument/2006/relationships/image" Target="media/image124.jpeg"/><Relationship Id="rId301" Type="http://schemas.openxmlformats.org/officeDocument/2006/relationships/image" Target="media/image388.jpeg"/><Relationship Id="rId300" Type="http://schemas.openxmlformats.org/officeDocument/2006/relationships/image" Target="media/image392.jpeg"/><Relationship Id="rId30" Type="http://schemas.openxmlformats.org/officeDocument/2006/relationships/image" Target="media/image94.png"/><Relationship Id="rId3" Type="http://schemas.openxmlformats.org/officeDocument/2006/relationships/image" Target="media/image390.png"/><Relationship Id="rId299" Type="http://schemas.openxmlformats.org/officeDocument/2006/relationships/image" Target="media/image396.jpeg"/><Relationship Id="rId298" Type="http://schemas.openxmlformats.org/officeDocument/2006/relationships/image" Target="media/image128.jpeg"/><Relationship Id="rId297" Type="http://schemas.openxmlformats.org/officeDocument/2006/relationships/image" Target="media/image131.png"/><Relationship Id="rId296" Type="http://schemas.openxmlformats.org/officeDocument/2006/relationships/image" Target="media/image187.png"/><Relationship Id="rId295" Type="http://schemas.openxmlformats.org/officeDocument/2006/relationships/image" Target="media/image51.png"/><Relationship Id="rId294" Type="http://schemas.openxmlformats.org/officeDocument/2006/relationships/image" Target="media/image183.png"/><Relationship Id="rId293" Type="http://schemas.openxmlformats.org/officeDocument/2006/relationships/image" Target="media/image179.png"/><Relationship Id="rId292" Type="http://schemas.openxmlformats.org/officeDocument/2006/relationships/image" Target="media/image47.png"/><Relationship Id="rId291" Type="http://schemas.openxmlformats.org/officeDocument/2006/relationships/image" Target="media/image43.png"/><Relationship Id="rId290" Type="http://schemas.openxmlformats.org/officeDocument/2006/relationships/image" Target="media/image39.png"/><Relationship Id="rId29" Type="http://schemas.openxmlformats.org/officeDocument/2006/relationships/image" Target="media/image318.png"/><Relationship Id="rId289" Type="http://schemas.openxmlformats.org/officeDocument/2006/relationships/image" Target="media/image175.png"/><Relationship Id="rId288" Type="http://schemas.openxmlformats.org/officeDocument/2006/relationships/image" Target="media/image35.png"/><Relationship Id="rId287" Type="http://schemas.openxmlformats.org/officeDocument/2006/relationships/image" Target="media/image31.png"/><Relationship Id="rId286" Type="http://schemas.openxmlformats.org/officeDocument/2006/relationships/image" Target="media/image171.png"/><Relationship Id="rId285" Type="http://schemas.openxmlformats.org/officeDocument/2006/relationships/image" Target="media/image27.png"/><Relationship Id="rId284" Type="http://schemas.openxmlformats.org/officeDocument/2006/relationships/image" Target="media/image23.png"/><Relationship Id="rId283" Type="http://schemas.openxmlformats.org/officeDocument/2006/relationships/image" Target="media/image19.png"/><Relationship Id="rId282" Type="http://schemas.openxmlformats.org/officeDocument/2006/relationships/image" Target="media/image167.png"/><Relationship Id="rId281" Type="http://schemas.openxmlformats.org/officeDocument/2006/relationships/image" Target="media/image191.png"/><Relationship Id="rId280" Type="http://schemas.openxmlformats.org/officeDocument/2006/relationships/image" Target="media/image195.png"/><Relationship Id="rId28" Type="http://schemas.openxmlformats.org/officeDocument/2006/relationships/image" Target="media/image98.png"/><Relationship Id="rId279" Type="http://schemas.openxmlformats.org/officeDocument/2006/relationships/image" Target="media/image199.png"/><Relationship Id="rId278" Type="http://schemas.openxmlformats.org/officeDocument/2006/relationships/image" Target="media/image55.png"/><Relationship Id="rId277" Type="http://schemas.openxmlformats.org/officeDocument/2006/relationships/image" Target="media/image203.png"/><Relationship Id="rId276" Type="http://schemas.openxmlformats.org/officeDocument/2006/relationships/image" Target="media/image207.png"/><Relationship Id="rId275" Type="http://schemas.openxmlformats.org/officeDocument/2006/relationships/image" Target="media/image211.png"/><Relationship Id="rId274" Type="http://schemas.openxmlformats.org/officeDocument/2006/relationships/image" Target="media/image215.png"/><Relationship Id="rId273" Type="http://schemas.openxmlformats.org/officeDocument/2006/relationships/image" Target="media/image59.png"/><Relationship Id="rId272" Type="http://schemas.openxmlformats.org/officeDocument/2006/relationships/image" Target="media/image63.png"/><Relationship Id="rId271" Type="http://schemas.openxmlformats.org/officeDocument/2006/relationships/image" Target="media/image219.png"/><Relationship Id="rId270" Type="http://schemas.openxmlformats.org/officeDocument/2006/relationships/image" Target="media/image67.png"/><Relationship Id="rId27" Type="http://schemas.openxmlformats.org/officeDocument/2006/relationships/image" Target="media/image102.png"/><Relationship Id="rId269" Type="http://schemas.openxmlformats.org/officeDocument/2006/relationships/image" Target="media/image223.png"/><Relationship Id="rId268" Type="http://schemas.openxmlformats.org/officeDocument/2006/relationships/image" Target="media/image227.png"/><Relationship Id="rId267" Type="http://schemas.openxmlformats.org/officeDocument/2006/relationships/image" Target="media/image231.png"/><Relationship Id="rId266" Type="http://schemas.openxmlformats.org/officeDocument/2006/relationships/image" Target="media/image235.png"/><Relationship Id="rId265" Type="http://schemas.openxmlformats.org/officeDocument/2006/relationships/image" Target="media/image135.png"/><Relationship Id="rId264" Type="http://schemas.openxmlformats.org/officeDocument/2006/relationships/image" Target="media/image239.png"/><Relationship Id="rId263" Type="http://schemas.openxmlformats.org/officeDocument/2006/relationships/image" Target="media/image243.png"/><Relationship Id="rId262" Type="http://schemas.openxmlformats.org/officeDocument/2006/relationships/image" Target="media/image139.png"/><Relationship Id="rId261" Type="http://schemas.openxmlformats.org/officeDocument/2006/relationships/image" Target="media/image143.png"/><Relationship Id="rId260" Type="http://schemas.openxmlformats.org/officeDocument/2006/relationships/image" Target="media/image247.png"/><Relationship Id="rId26" Type="http://schemas.openxmlformats.org/officeDocument/2006/relationships/image" Target="media/image106.png"/><Relationship Id="rId259" Type="http://schemas.openxmlformats.org/officeDocument/2006/relationships/image" Target="media/image251.png"/><Relationship Id="rId258" Type="http://schemas.openxmlformats.org/officeDocument/2006/relationships/image" Target="media/image3.png"/><Relationship Id="rId257" Type="http://schemas.openxmlformats.org/officeDocument/2006/relationships/image" Target="media/image255.png"/><Relationship Id="rId256" Type="http://schemas.openxmlformats.org/officeDocument/2006/relationships/image" Target="media/image259.png"/><Relationship Id="rId255" Type="http://schemas.openxmlformats.org/officeDocument/2006/relationships/image" Target="media/image71.png"/><Relationship Id="rId254" Type="http://schemas.openxmlformats.org/officeDocument/2006/relationships/image" Target="media/image147.png"/><Relationship Id="rId253" Type="http://schemas.openxmlformats.org/officeDocument/2006/relationships/image" Target="media/image7.png"/><Relationship Id="rId252" Type="http://schemas.openxmlformats.org/officeDocument/2006/relationships/image" Target="media/image151.png"/><Relationship Id="rId251" Type="http://schemas.openxmlformats.org/officeDocument/2006/relationships/image" Target="media/image155.png"/><Relationship Id="rId250" Type="http://schemas.openxmlformats.org/officeDocument/2006/relationships/image" Target="media/image75.png"/><Relationship Id="rId25" Type="http://schemas.openxmlformats.org/officeDocument/2006/relationships/image" Target="media/image322.png"/><Relationship Id="rId249" Type="http://schemas.openxmlformats.org/officeDocument/2006/relationships/image" Target="media/image263.png"/><Relationship Id="rId248" Type="http://schemas.openxmlformats.org/officeDocument/2006/relationships/image" Target="media/image267.png"/><Relationship Id="rId247" Type="http://schemas.openxmlformats.org/officeDocument/2006/relationships/image" Target="media/image271.png"/><Relationship Id="rId246" Type="http://schemas.openxmlformats.org/officeDocument/2006/relationships/image" Target="media/image275.png"/><Relationship Id="rId245" Type="http://schemas.openxmlformats.org/officeDocument/2006/relationships/image" Target="media/image279.png"/><Relationship Id="rId244" Type="http://schemas.openxmlformats.org/officeDocument/2006/relationships/image" Target="media/image283.png"/><Relationship Id="rId243" Type="http://schemas.openxmlformats.org/officeDocument/2006/relationships/image" Target="media/image11.png"/><Relationship Id="rId242" Type="http://schemas.openxmlformats.org/officeDocument/2006/relationships/image" Target="media/image287.png"/><Relationship Id="rId241" Type="http://schemas.openxmlformats.org/officeDocument/2006/relationships/image" Target="media/image291.png"/><Relationship Id="rId240" Type="http://schemas.openxmlformats.org/officeDocument/2006/relationships/image" Target="media/image79.png"/><Relationship Id="rId24" Type="http://schemas.openxmlformats.org/officeDocument/2006/relationships/image" Target="media/image326.png"/><Relationship Id="rId239" Type="http://schemas.openxmlformats.org/officeDocument/2006/relationships/image" Target="media/image295.png"/><Relationship Id="rId238" Type="http://schemas.openxmlformats.org/officeDocument/2006/relationships/image" Target="media/image299.png"/><Relationship Id="rId237" Type="http://schemas.openxmlformats.org/officeDocument/2006/relationships/image" Target="media/image83.png"/><Relationship Id="rId236" Type="http://schemas.openxmlformats.org/officeDocument/2006/relationships/image" Target="media/image303.png"/><Relationship Id="rId235" Type="http://schemas.openxmlformats.org/officeDocument/2006/relationships/image" Target="media/image307.png"/><Relationship Id="rId234" Type="http://schemas.openxmlformats.org/officeDocument/2006/relationships/image" Target="media/image15.png"/><Relationship Id="rId233" Type="http://schemas.openxmlformats.org/officeDocument/2006/relationships/image" Target="media/image87.png"/><Relationship Id="rId232" Type="http://schemas.openxmlformats.org/officeDocument/2006/relationships/image" Target="media/image311.png"/><Relationship Id="rId231" Type="http://schemas.openxmlformats.org/officeDocument/2006/relationships/image" Target="media/image159.png"/><Relationship Id="rId230" Type="http://schemas.openxmlformats.org/officeDocument/2006/relationships/image" Target="media/image91.png"/><Relationship Id="rId23" Type="http://schemas.openxmlformats.org/officeDocument/2006/relationships/image" Target="media/image330.png"/><Relationship Id="rId229" Type="http://schemas.openxmlformats.org/officeDocument/2006/relationships/image" Target="media/image315.png"/><Relationship Id="rId228" Type="http://schemas.openxmlformats.org/officeDocument/2006/relationships/image" Target="media/image95.png"/><Relationship Id="rId227" Type="http://schemas.openxmlformats.org/officeDocument/2006/relationships/image" Target="media/image319.png"/><Relationship Id="rId226" Type="http://schemas.openxmlformats.org/officeDocument/2006/relationships/image" Target="media/image99.png"/><Relationship Id="rId225" Type="http://schemas.openxmlformats.org/officeDocument/2006/relationships/image" Target="media/image103.png"/><Relationship Id="rId224" Type="http://schemas.openxmlformats.org/officeDocument/2006/relationships/image" Target="media/image107.png"/><Relationship Id="rId223" Type="http://schemas.openxmlformats.org/officeDocument/2006/relationships/image" Target="media/image323.png"/><Relationship Id="rId222" Type="http://schemas.openxmlformats.org/officeDocument/2006/relationships/image" Target="media/image327.png"/><Relationship Id="rId221" Type="http://schemas.openxmlformats.org/officeDocument/2006/relationships/image" Target="media/image331.png"/><Relationship Id="rId220" Type="http://schemas.openxmlformats.org/officeDocument/2006/relationships/image" Target="media/image335.png"/><Relationship Id="rId22" Type="http://schemas.openxmlformats.org/officeDocument/2006/relationships/image" Target="media/image334.png"/><Relationship Id="rId219" Type="http://schemas.openxmlformats.org/officeDocument/2006/relationships/image" Target="media/image339.png"/><Relationship Id="rId218" Type="http://schemas.openxmlformats.org/officeDocument/2006/relationships/image" Target="media/image343.png"/><Relationship Id="rId217" Type="http://schemas.openxmlformats.org/officeDocument/2006/relationships/image" Target="media/image111.png"/><Relationship Id="rId216" Type="http://schemas.openxmlformats.org/officeDocument/2006/relationships/image" Target="media/image347.png"/><Relationship Id="rId215" Type="http://schemas.openxmlformats.org/officeDocument/2006/relationships/image" Target="media/image351.png"/><Relationship Id="rId214" Type="http://schemas.openxmlformats.org/officeDocument/2006/relationships/image" Target="media/image355.png"/><Relationship Id="rId213" Type="http://schemas.openxmlformats.org/officeDocument/2006/relationships/image" Target="media/image163.png"/><Relationship Id="rId212" Type="http://schemas.openxmlformats.org/officeDocument/2006/relationships/image" Target="media/image359.png"/><Relationship Id="rId211" Type="http://schemas.openxmlformats.org/officeDocument/2006/relationships/image" Target="media/image363.png"/><Relationship Id="rId210" Type="http://schemas.openxmlformats.org/officeDocument/2006/relationships/image" Target="media/image367.png"/><Relationship Id="rId21" Type="http://schemas.openxmlformats.org/officeDocument/2006/relationships/image" Target="media/image338.png"/><Relationship Id="rId209" Type="http://schemas.openxmlformats.org/officeDocument/2006/relationships/image" Target="media/image371.png"/><Relationship Id="rId208" Type="http://schemas.openxmlformats.org/officeDocument/2006/relationships/image" Target="media/image375.png"/><Relationship Id="rId207" Type="http://schemas.openxmlformats.org/officeDocument/2006/relationships/image" Target="media/image115.png"/><Relationship Id="rId206" Type="http://schemas.openxmlformats.org/officeDocument/2006/relationships/image" Target="media/image379.png"/><Relationship Id="rId205" Type="http://schemas.openxmlformats.org/officeDocument/2006/relationships/image" Target="media/image383.png"/><Relationship Id="rId204" Type="http://schemas.openxmlformats.org/officeDocument/2006/relationships/image" Target="media/image119.png"/><Relationship Id="rId203" Type="http://schemas.openxmlformats.org/officeDocument/2006/relationships/image" Target="media/image123.png"/><Relationship Id="rId202" Type="http://schemas.openxmlformats.org/officeDocument/2006/relationships/image" Target="media/image387.png"/><Relationship Id="rId201" Type="http://schemas.openxmlformats.org/officeDocument/2006/relationships/image" Target="media/image391.png"/><Relationship Id="rId200" Type="http://schemas.openxmlformats.org/officeDocument/2006/relationships/image" Target="media/image395.png"/><Relationship Id="rId20" Type="http://schemas.openxmlformats.org/officeDocument/2006/relationships/image" Target="media/image342.png"/><Relationship Id="rId2" Type="http://schemas.openxmlformats.org/officeDocument/2006/relationships/image" Target="media/image394.png"/><Relationship Id="rId199" Type="http://schemas.openxmlformats.org/officeDocument/2006/relationships/image" Target="media/image127.png"/><Relationship Id="rId198" Type="http://schemas.openxmlformats.org/officeDocument/2006/relationships/image" Target="media/image129.png"/><Relationship Id="rId197" Type="http://schemas.openxmlformats.org/officeDocument/2006/relationships/image" Target="media/image185.png"/><Relationship Id="rId196" Type="http://schemas.openxmlformats.org/officeDocument/2006/relationships/image" Target="media/image49.png"/><Relationship Id="rId195" Type="http://schemas.openxmlformats.org/officeDocument/2006/relationships/image" Target="media/image181.png"/><Relationship Id="rId194" Type="http://schemas.openxmlformats.org/officeDocument/2006/relationships/image" Target="media/image177.png"/><Relationship Id="rId193" Type="http://schemas.openxmlformats.org/officeDocument/2006/relationships/image" Target="media/image45.png"/><Relationship Id="rId192" Type="http://schemas.openxmlformats.org/officeDocument/2006/relationships/image" Target="media/image41.png"/><Relationship Id="rId191" Type="http://schemas.openxmlformats.org/officeDocument/2006/relationships/image" Target="media/image37.png"/><Relationship Id="rId190" Type="http://schemas.openxmlformats.org/officeDocument/2006/relationships/image" Target="media/image173.png"/><Relationship Id="rId19" Type="http://schemas.openxmlformats.org/officeDocument/2006/relationships/image" Target="media/image110.png"/><Relationship Id="rId189" Type="http://schemas.openxmlformats.org/officeDocument/2006/relationships/image" Target="media/image33.png"/><Relationship Id="rId188" Type="http://schemas.openxmlformats.org/officeDocument/2006/relationships/image" Target="media/image29.png"/><Relationship Id="rId187" Type="http://schemas.openxmlformats.org/officeDocument/2006/relationships/image" Target="media/image169.png"/><Relationship Id="rId186" Type="http://schemas.openxmlformats.org/officeDocument/2006/relationships/image" Target="media/image25.png"/><Relationship Id="rId185" Type="http://schemas.openxmlformats.org/officeDocument/2006/relationships/image" Target="media/image21.png"/><Relationship Id="rId184" Type="http://schemas.openxmlformats.org/officeDocument/2006/relationships/image" Target="media/image17.png"/><Relationship Id="rId183" Type="http://schemas.openxmlformats.org/officeDocument/2006/relationships/image" Target="media/image165.png"/><Relationship Id="rId182" Type="http://schemas.openxmlformats.org/officeDocument/2006/relationships/image" Target="media/image189.png"/><Relationship Id="rId181" Type="http://schemas.openxmlformats.org/officeDocument/2006/relationships/image" Target="media/image193.png"/><Relationship Id="rId180" Type="http://schemas.openxmlformats.org/officeDocument/2006/relationships/image" Target="media/image197.png"/><Relationship Id="rId18" Type="http://schemas.openxmlformats.org/officeDocument/2006/relationships/image" Target="media/image346.png"/><Relationship Id="rId179" Type="http://schemas.openxmlformats.org/officeDocument/2006/relationships/image" Target="media/image53.png"/><Relationship Id="rId178" Type="http://schemas.openxmlformats.org/officeDocument/2006/relationships/image" Target="media/image201.png"/><Relationship Id="rId177" Type="http://schemas.openxmlformats.org/officeDocument/2006/relationships/image" Target="media/image205.png"/><Relationship Id="rId176" Type="http://schemas.openxmlformats.org/officeDocument/2006/relationships/image" Target="media/image209.png"/><Relationship Id="rId175" Type="http://schemas.openxmlformats.org/officeDocument/2006/relationships/image" Target="media/image213.png"/><Relationship Id="rId174" Type="http://schemas.openxmlformats.org/officeDocument/2006/relationships/image" Target="media/image57.png"/><Relationship Id="rId173" Type="http://schemas.openxmlformats.org/officeDocument/2006/relationships/image" Target="media/image61.png"/><Relationship Id="rId172" Type="http://schemas.openxmlformats.org/officeDocument/2006/relationships/image" Target="media/image217.png"/><Relationship Id="rId171" Type="http://schemas.openxmlformats.org/officeDocument/2006/relationships/image" Target="media/image65.png"/><Relationship Id="rId170" Type="http://schemas.openxmlformats.org/officeDocument/2006/relationships/image" Target="media/image221.png"/><Relationship Id="rId17" Type="http://schemas.openxmlformats.org/officeDocument/2006/relationships/image" Target="media/image350.png"/><Relationship Id="rId169" Type="http://schemas.openxmlformats.org/officeDocument/2006/relationships/image" Target="media/image225.png"/><Relationship Id="rId168" Type="http://schemas.openxmlformats.org/officeDocument/2006/relationships/image" Target="media/image229.png"/><Relationship Id="rId167" Type="http://schemas.openxmlformats.org/officeDocument/2006/relationships/image" Target="media/image233.png"/><Relationship Id="rId166" Type="http://schemas.openxmlformats.org/officeDocument/2006/relationships/image" Target="media/image133.png"/><Relationship Id="rId165" Type="http://schemas.openxmlformats.org/officeDocument/2006/relationships/image" Target="media/image237.png"/><Relationship Id="rId164" Type="http://schemas.openxmlformats.org/officeDocument/2006/relationships/image" Target="media/image241.png"/><Relationship Id="rId163" Type="http://schemas.openxmlformats.org/officeDocument/2006/relationships/image" Target="media/image137.png"/><Relationship Id="rId162" Type="http://schemas.openxmlformats.org/officeDocument/2006/relationships/image" Target="media/image141.png"/><Relationship Id="rId161" Type="http://schemas.openxmlformats.org/officeDocument/2006/relationships/image" Target="media/image245.png"/><Relationship Id="rId160" Type="http://schemas.openxmlformats.org/officeDocument/2006/relationships/image" Target="media/image249.png"/><Relationship Id="rId16" Type="http://schemas.openxmlformats.org/officeDocument/2006/relationships/image" Target="media/image354.png"/><Relationship Id="rId159" Type="http://schemas.openxmlformats.org/officeDocument/2006/relationships/image" Target="media/image1.png"/><Relationship Id="rId158" Type="http://schemas.openxmlformats.org/officeDocument/2006/relationships/image" Target="media/image253.png"/><Relationship Id="rId157" Type="http://schemas.openxmlformats.org/officeDocument/2006/relationships/image" Target="media/image257.png"/><Relationship Id="rId156" Type="http://schemas.openxmlformats.org/officeDocument/2006/relationships/image" Target="media/image69.png"/><Relationship Id="rId155" Type="http://schemas.openxmlformats.org/officeDocument/2006/relationships/image" Target="media/image145.png"/><Relationship Id="rId154" Type="http://schemas.openxmlformats.org/officeDocument/2006/relationships/image" Target="media/image5.png"/><Relationship Id="rId153" Type="http://schemas.openxmlformats.org/officeDocument/2006/relationships/image" Target="media/image149.png"/><Relationship Id="rId152" Type="http://schemas.openxmlformats.org/officeDocument/2006/relationships/image" Target="media/image153.png"/><Relationship Id="rId151" Type="http://schemas.openxmlformats.org/officeDocument/2006/relationships/image" Target="media/image73.png"/><Relationship Id="rId150" Type="http://schemas.openxmlformats.org/officeDocument/2006/relationships/image" Target="media/image261.png"/><Relationship Id="rId15" Type="http://schemas.openxmlformats.org/officeDocument/2006/relationships/image" Target="media/image162.png"/><Relationship Id="rId149" Type="http://schemas.openxmlformats.org/officeDocument/2006/relationships/image" Target="media/image265.png"/><Relationship Id="rId148" Type="http://schemas.openxmlformats.org/officeDocument/2006/relationships/image" Target="media/image269.png"/><Relationship Id="rId147" Type="http://schemas.openxmlformats.org/officeDocument/2006/relationships/image" Target="media/image273.png"/><Relationship Id="rId146" Type="http://schemas.openxmlformats.org/officeDocument/2006/relationships/image" Target="media/image277.png"/><Relationship Id="rId145" Type="http://schemas.openxmlformats.org/officeDocument/2006/relationships/image" Target="media/image281.png"/><Relationship Id="rId144" Type="http://schemas.openxmlformats.org/officeDocument/2006/relationships/image" Target="media/image9.png"/><Relationship Id="rId143" Type="http://schemas.openxmlformats.org/officeDocument/2006/relationships/image" Target="media/image285.png"/><Relationship Id="rId142" Type="http://schemas.openxmlformats.org/officeDocument/2006/relationships/image" Target="media/image289.png"/><Relationship Id="rId141" Type="http://schemas.openxmlformats.org/officeDocument/2006/relationships/image" Target="media/image77.png"/><Relationship Id="rId140" Type="http://schemas.openxmlformats.org/officeDocument/2006/relationships/image" Target="media/image293.png"/><Relationship Id="rId14" Type="http://schemas.openxmlformats.org/officeDocument/2006/relationships/image" Target="media/image358.png"/><Relationship Id="rId139" Type="http://schemas.openxmlformats.org/officeDocument/2006/relationships/image" Target="media/image297.png"/><Relationship Id="rId138" Type="http://schemas.openxmlformats.org/officeDocument/2006/relationships/image" Target="media/image81.png"/><Relationship Id="rId137" Type="http://schemas.openxmlformats.org/officeDocument/2006/relationships/image" Target="media/image301.png"/><Relationship Id="rId136" Type="http://schemas.openxmlformats.org/officeDocument/2006/relationships/image" Target="media/image305.png"/><Relationship Id="rId135" Type="http://schemas.openxmlformats.org/officeDocument/2006/relationships/image" Target="media/image13.png"/><Relationship Id="rId134" Type="http://schemas.openxmlformats.org/officeDocument/2006/relationships/image" Target="media/image85.png"/><Relationship Id="rId133" Type="http://schemas.openxmlformats.org/officeDocument/2006/relationships/image" Target="media/image309.png"/><Relationship Id="rId132" Type="http://schemas.openxmlformats.org/officeDocument/2006/relationships/image" Target="media/image157.png"/><Relationship Id="rId131" Type="http://schemas.openxmlformats.org/officeDocument/2006/relationships/image" Target="media/image89.png"/><Relationship Id="rId130" Type="http://schemas.openxmlformats.org/officeDocument/2006/relationships/image" Target="media/image313.png"/><Relationship Id="rId13" Type="http://schemas.openxmlformats.org/officeDocument/2006/relationships/image" Target="media/image362.png"/><Relationship Id="rId129" Type="http://schemas.openxmlformats.org/officeDocument/2006/relationships/image" Target="media/image93.png"/><Relationship Id="rId128" Type="http://schemas.openxmlformats.org/officeDocument/2006/relationships/image" Target="media/image317.png"/><Relationship Id="rId127" Type="http://schemas.openxmlformats.org/officeDocument/2006/relationships/image" Target="media/image97.png"/><Relationship Id="rId126" Type="http://schemas.openxmlformats.org/officeDocument/2006/relationships/image" Target="media/image101.png"/><Relationship Id="rId125" Type="http://schemas.openxmlformats.org/officeDocument/2006/relationships/image" Target="media/image105.png"/><Relationship Id="rId124" Type="http://schemas.openxmlformats.org/officeDocument/2006/relationships/image" Target="media/image321.png"/><Relationship Id="rId123" Type="http://schemas.openxmlformats.org/officeDocument/2006/relationships/image" Target="media/image325.png"/><Relationship Id="rId122" Type="http://schemas.openxmlformats.org/officeDocument/2006/relationships/image" Target="media/image329.png"/><Relationship Id="rId121" Type="http://schemas.openxmlformats.org/officeDocument/2006/relationships/image" Target="media/image333.png"/><Relationship Id="rId120" Type="http://schemas.openxmlformats.org/officeDocument/2006/relationships/image" Target="media/image337.png"/><Relationship Id="rId12" Type="http://schemas.openxmlformats.org/officeDocument/2006/relationships/image" Target="media/image366.png"/><Relationship Id="rId119" Type="http://schemas.openxmlformats.org/officeDocument/2006/relationships/image" Target="media/image341.png"/><Relationship Id="rId118" Type="http://schemas.openxmlformats.org/officeDocument/2006/relationships/image" Target="media/image109.png"/><Relationship Id="rId117" Type="http://schemas.openxmlformats.org/officeDocument/2006/relationships/image" Target="media/image345.png"/><Relationship Id="rId116" Type="http://schemas.openxmlformats.org/officeDocument/2006/relationships/image" Target="media/image349.png"/><Relationship Id="rId115" Type="http://schemas.openxmlformats.org/officeDocument/2006/relationships/image" Target="media/image353.png"/><Relationship Id="rId114" Type="http://schemas.openxmlformats.org/officeDocument/2006/relationships/image" Target="media/image161.png"/><Relationship Id="rId113" Type="http://schemas.openxmlformats.org/officeDocument/2006/relationships/image" Target="media/image357.png"/><Relationship Id="rId112" Type="http://schemas.openxmlformats.org/officeDocument/2006/relationships/image" Target="media/image361.png"/><Relationship Id="rId111" Type="http://schemas.openxmlformats.org/officeDocument/2006/relationships/image" Target="media/image365.png"/><Relationship Id="rId110" Type="http://schemas.openxmlformats.org/officeDocument/2006/relationships/image" Target="media/image369.png"/><Relationship Id="rId11" Type="http://schemas.openxmlformats.org/officeDocument/2006/relationships/image" Target="media/image370.png"/><Relationship Id="rId109" Type="http://schemas.openxmlformats.org/officeDocument/2006/relationships/image" Target="media/image373.png"/><Relationship Id="rId108" Type="http://schemas.openxmlformats.org/officeDocument/2006/relationships/image" Target="media/image113.png"/><Relationship Id="rId107" Type="http://schemas.openxmlformats.org/officeDocument/2006/relationships/image" Target="media/image377.png"/><Relationship Id="rId106" Type="http://schemas.openxmlformats.org/officeDocument/2006/relationships/image" Target="media/image381.png"/><Relationship Id="rId105" Type="http://schemas.openxmlformats.org/officeDocument/2006/relationships/image" Target="media/image117.png"/><Relationship Id="rId104" Type="http://schemas.openxmlformats.org/officeDocument/2006/relationships/image" Target="media/image121.png"/><Relationship Id="rId103" Type="http://schemas.openxmlformats.org/officeDocument/2006/relationships/image" Target="media/image385.png"/><Relationship Id="rId102" Type="http://schemas.openxmlformats.org/officeDocument/2006/relationships/image" Target="media/image389.png"/><Relationship Id="rId101" Type="http://schemas.openxmlformats.org/officeDocument/2006/relationships/image" Target="media/image393.png"/><Relationship Id="rId100" Type="http://schemas.openxmlformats.org/officeDocument/2006/relationships/image" Target="media/image125.png"/><Relationship Id="rId10" Type="http://schemas.openxmlformats.org/officeDocument/2006/relationships/image" Target="media/image374.png"/><Relationship Id="rId1" Type="http://schemas.openxmlformats.org/officeDocument/2006/relationships/image" Target="media/image126.png"/></Relationships>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www.wps.cn/officeDocument/2020/cellImage" Target="cellimages.xml"/><Relationship Id="rId7" Type="http://schemas.openxmlformats.org/officeDocument/2006/relationships/sharedStrings" Target="sharedStrings.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jpe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jpeg"/><Relationship Id="rId3" Type="http://schemas.openxmlformats.org/officeDocument/2006/relationships/image" Target="../media/image3.png"/><Relationship Id="rId2" Type="http://schemas.openxmlformats.org/officeDocument/2006/relationships/image" Target="../media/image2.png"/><Relationship Id="rId16" Type="http://schemas.openxmlformats.org/officeDocument/2006/relationships/image" Target="../media/image16.jpe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jpe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9" Type="http://schemas.openxmlformats.org/officeDocument/2006/relationships/image" Target="../media/image115.png"/><Relationship Id="rId98" Type="http://schemas.openxmlformats.org/officeDocument/2006/relationships/image" Target="../media/image114.png"/><Relationship Id="rId97" Type="http://schemas.openxmlformats.org/officeDocument/2006/relationships/image" Target="../media/image113.png"/><Relationship Id="rId96" Type="http://schemas.openxmlformats.org/officeDocument/2006/relationships/image" Target="../media/image112.jpeg"/><Relationship Id="rId95" Type="http://schemas.openxmlformats.org/officeDocument/2006/relationships/image" Target="../media/image111.png"/><Relationship Id="rId94" Type="http://schemas.openxmlformats.org/officeDocument/2006/relationships/image" Target="../media/image110.png"/><Relationship Id="rId93" Type="http://schemas.openxmlformats.org/officeDocument/2006/relationships/image" Target="../media/image109.png"/><Relationship Id="rId92" Type="http://schemas.openxmlformats.org/officeDocument/2006/relationships/image" Target="../media/image108.jpeg"/><Relationship Id="rId91" Type="http://schemas.openxmlformats.org/officeDocument/2006/relationships/image" Target="../media/image107.png"/><Relationship Id="rId90" Type="http://schemas.openxmlformats.org/officeDocument/2006/relationships/image" Target="../media/image106.png"/><Relationship Id="rId9" Type="http://schemas.openxmlformats.org/officeDocument/2006/relationships/image" Target="../media/image25.png"/><Relationship Id="rId89" Type="http://schemas.openxmlformats.org/officeDocument/2006/relationships/image" Target="../media/image105.png"/><Relationship Id="rId88" Type="http://schemas.openxmlformats.org/officeDocument/2006/relationships/image" Target="../media/image104.jpeg"/><Relationship Id="rId87" Type="http://schemas.openxmlformats.org/officeDocument/2006/relationships/image" Target="../media/image103.png"/><Relationship Id="rId86" Type="http://schemas.openxmlformats.org/officeDocument/2006/relationships/image" Target="../media/image102.png"/><Relationship Id="rId85" Type="http://schemas.openxmlformats.org/officeDocument/2006/relationships/image" Target="../media/image101.png"/><Relationship Id="rId84" Type="http://schemas.openxmlformats.org/officeDocument/2006/relationships/image" Target="../media/image100.jpeg"/><Relationship Id="rId83" Type="http://schemas.openxmlformats.org/officeDocument/2006/relationships/image" Target="../media/image99.png"/><Relationship Id="rId82" Type="http://schemas.openxmlformats.org/officeDocument/2006/relationships/image" Target="../media/image98.png"/><Relationship Id="rId81" Type="http://schemas.openxmlformats.org/officeDocument/2006/relationships/image" Target="../media/image97.png"/><Relationship Id="rId80" Type="http://schemas.openxmlformats.org/officeDocument/2006/relationships/image" Target="../media/image96.jpeg"/><Relationship Id="rId8" Type="http://schemas.openxmlformats.org/officeDocument/2006/relationships/image" Target="../media/image24.jpeg"/><Relationship Id="rId79" Type="http://schemas.openxmlformats.org/officeDocument/2006/relationships/image" Target="../media/image95.png"/><Relationship Id="rId78" Type="http://schemas.openxmlformats.org/officeDocument/2006/relationships/image" Target="../media/image94.png"/><Relationship Id="rId77" Type="http://schemas.openxmlformats.org/officeDocument/2006/relationships/image" Target="../media/image93.png"/><Relationship Id="rId76" Type="http://schemas.openxmlformats.org/officeDocument/2006/relationships/image" Target="../media/image92.jpeg"/><Relationship Id="rId75" Type="http://schemas.openxmlformats.org/officeDocument/2006/relationships/image" Target="../media/image91.png"/><Relationship Id="rId74" Type="http://schemas.openxmlformats.org/officeDocument/2006/relationships/image" Target="../media/image90.png"/><Relationship Id="rId73" Type="http://schemas.openxmlformats.org/officeDocument/2006/relationships/image" Target="../media/image89.png"/><Relationship Id="rId72" Type="http://schemas.openxmlformats.org/officeDocument/2006/relationships/image" Target="../media/image88.jpeg"/><Relationship Id="rId71" Type="http://schemas.openxmlformats.org/officeDocument/2006/relationships/image" Target="../media/image87.png"/><Relationship Id="rId70" Type="http://schemas.openxmlformats.org/officeDocument/2006/relationships/image" Target="../media/image86.png"/><Relationship Id="rId7" Type="http://schemas.openxmlformats.org/officeDocument/2006/relationships/image" Target="../media/image23.png"/><Relationship Id="rId69" Type="http://schemas.openxmlformats.org/officeDocument/2006/relationships/image" Target="../media/image85.png"/><Relationship Id="rId68" Type="http://schemas.openxmlformats.org/officeDocument/2006/relationships/image" Target="../media/image84.jpeg"/><Relationship Id="rId67" Type="http://schemas.openxmlformats.org/officeDocument/2006/relationships/image" Target="../media/image83.png"/><Relationship Id="rId66" Type="http://schemas.openxmlformats.org/officeDocument/2006/relationships/image" Target="../media/image82.png"/><Relationship Id="rId65" Type="http://schemas.openxmlformats.org/officeDocument/2006/relationships/image" Target="../media/image81.png"/><Relationship Id="rId64" Type="http://schemas.openxmlformats.org/officeDocument/2006/relationships/image" Target="../media/image80.jpeg"/><Relationship Id="rId63" Type="http://schemas.openxmlformats.org/officeDocument/2006/relationships/image" Target="../media/image79.png"/><Relationship Id="rId62" Type="http://schemas.openxmlformats.org/officeDocument/2006/relationships/image" Target="../media/image78.png"/><Relationship Id="rId61" Type="http://schemas.openxmlformats.org/officeDocument/2006/relationships/image" Target="../media/image77.png"/><Relationship Id="rId60" Type="http://schemas.openxmlformats.org/officeDocument/2006/relationships/image" Target="../media/image76.jpeg"/><Relationship Id="rId6" Type="http://schemas.openxmlformats.org/officeDocument/2006/relationships/image" Target="../media/image22.png"/><Relationship Id="rId59" Type="http://schemas.openxmlformats.org/officeDocument/2006/relationships/image" Target="../media/image75.png"/><Relationship Id="rId58" Type="http://schemas.openxmlformats.org/officeDocument/2006/relationships/image" Target="../media/image74.png"/><Relationship Id="rId57" Type="http://schemas.openxmlformats.org/officeDocument/2006/relationships/image" Target="../media/image73.png"/><Relationship Id="rId56" Type="http://schemas.openxmlformats.org/officeDocument/2006/relationships/image" Target="../media/image72.jpeg"/><Relationship Id="rId55" Type="http://schemas.openxmlformats.org/officeDocument/2006/relationships/image" Target="../media/image71.png"/><Relationship Id="rId54" Type="http://schemas.openxmlformats.org/officeDocument/2006/relationships/image" Target="../media/image70.png"/><Relationship Id="rId53" Type="http://schemas.openxmlformats.org/officeDocument/2006/relationships/image" Target="../media/image69.png"/><Relationship Id="rId52" Type="http://schemas.openxmlformats.org/officeDocument/2006/relationships/image" Target="../media/image68.jpeg"/><Relationship Id="rId51" Type="http://schemas.openxmlformats.org/officeDocument/2006/relationships/image" Target="../media/image67.png"/><Relationship Id="rId50" Type="http://schemas.openxmlformats.org/officeDocument/2006/relationships/image" Target="../media/image66.png"/><Relationship Id="rId5" Type="http://schemas.openxmlformats.org/officeDocument/2006/relationships/image" Target="../media/image21.png"/><Relationship Id="rId49" Type="http://schemas.openxmlformats.org/officeDocument/2006/relationships/image" Target="../media/image65.png"/><Relationship Id="rId48" Type="http://schemas.openxmlformats.org/officeDocument/2006/relationships/image" Target="../media/image64.jpeg"/><Relationship Id="rId47" Type="http://schemas.openxmlformats.org/officeDocument/2006/relationships/image" Target="../media/image63.png"/><Relationship Id="rId46" Type="http://schemas.openxmlformats.org/officeDocument/2006/relationships/image" Target="../media/image62.png"/><Relationship Id="rId45" Type="http://schemas.openxmlformats.org/officeDocument/2006/relationships/image" Target="../media/image61.png"/><Relationship Id="rId44" Type="http://schemas.openxmlformats.org/officeDocument/2006/relationships/image" Target="../media/image60.jpeg"/><Relationship Id="rId43" Type="http://schemas.openxmlformats.org/officeDocument/2006/relationships/image" Target="../media/image59.png"/><Relationship Id="rId42" Type="http://schemas.openxmlformats.org/officeDocument/2006/relationships/image" Target="../media/image58.png"/><Relationship Id="rId41" Type="http://schemas.openxmlformats.org/officeDocument/2006/relationships/image" Target="../media/image57.png"/><Relationship Id="rId40" Type="http://schemas.openxmlformats.org/officeDocument/2006/relationships/image" Target="../media/image56.jpeg"/><Relationship Id="rId4" Type="http://schemas.openxmlformats.org/officeDocument/2006/relationships/image" Target="../media/image20.jpeg"/><Relationship Id="rId39" Type="http://schemas.openxmlformats.org/officeDocument/2006/relationships/image" Target="../media/image55.png"/><Relationship Id="rId38" Type="http://schemas.openxmlformats.org/officeDocument/2006/relationships/image" Target="../media/image54.png"/><Relationship Id="rId37" Type="http://schemas.openxmlformats.org/officeDocument/2006/relationships/image" Target="../media/image53.png"/><Relationship Id="rId36" Type="http://schemas.openxmlformats.org/officeDocument/2006/relationships/image" Target="../media/image52.jpeg"/><Relationship Id="rId35" Type="http://schemas.openxmlformats.org/officeDocument/2006/relationships/image" Target="../media/image51.png"/><Relationship Id="rId34" Type="http://schemas.openxmlformats.org/officeDocument/2006/relationships/image" Target="../media/image50.png"/><Relationship Id="rId33" Type="http://schemas.openxmlformats.org/officeDocument/2006/relationships/image" Target="../media/image49.png"/><Relationship Id="rId32" Type="http://schemas.openxmlformats.org/officeDocument/2006/relationships/image" Target="../media/image48.jpeg"/><Relationship Id="rId31" Type="http://schemas.openxmlformats.org/officeDocument/2006/relationships/image" Target="../media/image47.png"/><Relationship Id="rId30" Type="http://schemas.openxmlformats.org/officeDocument/2006/relationships/image" Target="../media/image46.png"/><Relationship Id="rId3" Type="http://schemas.openxmlformats.org/officeDocument/2006/relationships/image" Target="../media/image19.png"/><Relationship Id="rId29" Type="http://schemas.openxmlformats.org/officeDocument/2006/relationships/image" Target="../media/image45.png"/><Relationship Id="rId28" Type="http://schemas.openxmlformats.org/officeDocument/2006/relationships/image" Target="../media/image44.jpeg"/><Relationship Id="rId27" Type="http://schemas.openxmlformats.org/officeDocument/2006/relationships/image" Target="../media/image43.png"/><Relationship Id="rId26" Type="http://schemas.openxmlformats.org/officeDocument/2006/relationships/image" Target="../media/image42.png"/><Relationship Id="rId25" Type="http://schemas.openxmlformats.org/officeDocument/2006/relationships/image" Target="../media/image41.png"/><Relationship Id="rId24" Type="http://schemas.openxmlformats.org/officeDocument/2006/relationships/image" Target="../media/image40.jpeg"/><Relationship Id="rId23" Type="http://schemas.openxmlformats.org/officeDocument/2006/relationships/image" Target="../media/image39.png"/><Relationship Id="rId22" Type="http://schemas.openxmlformats.org/officeDocument/2006/relationships/image" Target="../media/image38.png"/><Relationship Id="rId21" Type="http://schemas.openxmlformats.org/officeDocument/2006/relationships/image" Target="../media/image37.png"/><Relationship Id="rId20" Type="http://schemas.openxmlformats.org/officeDocument/2006/relationships/image" Target="../media/image36.jpeg"/><Relationship Id="rId2" Type="http://schemas.openxmlformats.org/officeDocument/2006/relationships/image" Target="../media/image18.png"/><Relationship Id="rId19" Type="http://schemas.openxmlformats.org/officeDocument/2006/relationships/image" Target="../media/image35.png"/><Relationship Id="rId18" Type="http://schemas.openxmlformats.org/officeDocument/2006/relationships/image" Target="../media/image34.png"/><Relationship Id="rId17" Type="http://schemas.openxmlformats.org/officeDocument/2006/relationships/image" Target="../media/image33.png"/><Relationship Id="rId16" Type="http://schemas.openxmlformats.org/officeDocument/2006/relationships/image" Target="../media/image32.jpeg"/><Relationship Id="rId15" Type="http://schemas.openxmlformats.org/officeDocument/2006/relationships/image" Target="../media/image31.png"/><Relationship Id="rId14" Type="http://schemas.openxmlformats.org/officeDocument/2006/relationships/image" Target="../media/image30.png"/><Relationship Id="rId13" Type="http://schemas.openxmlformats.org/officeDocument/2006/relationships/image" Target="../media/image29.png"/><Relationship Id="rId12" Type="http://schemas.openxmlformats.org/officeDocument/2006/relationships/image" Target="../media/image28.jpeg"/><Relationship Id="rId112" Type="http://schemas.openxmlformats.org/officeDocument/2006/relationships/image" Target="../media/image128.jpeg"/><Relationship Id="rId111" Type="http://schemas.openxmlformats.org/officeDocument/2006/relationships/image" Target="../media/image127.png"/><Relationship Id="rId110" Type="http://schemas.openxmlformats.org/officeDocument/2006/relationships/image" Target="../media/image126.png"/><Relationship Id="rId11" Type="http://schemas.openxmlformats.org/officeDocument/2006/relationships/image" Target="../media/image27.png"/><Relationship Id="rId109" Type="http://schemas.openxmlformats.org/officeDocument/2006/relationships/image" Target="../media/image125.png"/><Relationship Id="rId108" Type="http://schemas.openxmlformats.org/officeDocument/2006/relationships/image" Target="../media/image124.jpeg"/><Relationship Id="rId107" Type="http://schemas.openxmlformats.org/officeDocument/2006/relationships/image" Target="../media/image123.png"/><Relationship Id="rId106" Type="http://schemas.openxmlformats.org/officeDocument/2006/relationships/image" Target="../media/image122.png"/><Relationship Id="rId105" Type="http://schemas.openxmlformats.org/officeDocument/2006/relationships/image" Target="../media/image121.png"/><Relationship Id="rId104" Type="http://schemas.openxmlformats.org/officeDocument/2006/relationships/image" Target="../media/image120.jpeg"/><Relationship Id="rId103" Type="http://schemas.openxmlformats.org/officeDocument/2006/relationships/image" Target="../media/image119.png"/><Relationship Id="rId102" Type="http://schemas.openxmlformats.org/officeDocument/2006/relationships/image" Target="../media/image118.png"/><Relationship Id="rId101" Type="http://schemas.openxmlformats.org/officeDocument/2006/relationships/image" Target="../media/image117.png"/><Relationship Id="rId100" Type="http://schemas.openxmlformats.org/officeDocument/2006/relationships/image" Target="../media/image116.jpeg"/><Relationship Id="rId10" Type="http://schemas.openxmlformats.org/officeDocument/2006/relationships/image" Target="../media/image26.png"/><Relationship Id="rId1" Type="http://schemas.openxmlformats.org/officeDocument/2006/relationships/image" Target="../media/image17.png"/></Relationships>
</file>

<file path=xl/drawings/_rels/drawing3.xml.rels><?xml version="1.0" encoding="UTF-8" standalone="yes"?>
<Relationships xmlns="http://schemas.openxmlformats.org/package/2006/relationships"><Relationship Id="rId9" Type="http://schemas.openxmlformats.org/officeDocument/2006/relationships/image" Target="../media/image137.png"/><Relationship Id="rId8" Type="http://schemas.openxmlformats.org/officeDocument/2006/relationships/image" Target="../media/image136.jpeg"/><Relationship Id="rId7" Type="http://schemas.openxmlformats.org/officeDocument/2006/relationships/image" Target="../media/image135.png"/><Relationship Id="rId6" Type="http://schemas.openxmlformats.org/officeDocument/2006/relationships/image" Target="../media/image134.png"/><Relationship Id="rId5" Type="http://schemas.openxmlformats.org/officeDocument/2006/relationships/image" Target="../media/image133.png"/><Relationship Id="rId4" Type="http://schemas.openxmlformats.org/officeDocument/2006/relationships/image" Target="../media/image132.jpeg"/><Relationship Id="rId36" Type="http://schemas.openxmlformats.org/officeDocument/2006/relationships/image" Target="../media/image164.jpeg"/><Relationship Id="rId35" Type="http://schemas.openxmlformats.org/officeDocument/2006/relationships/image" Target="../media/image163.png"/><Relationship Id="rId34" Type="http://schemas.openxmlformats.org/officeDocument/2006/relationships/image" Target="../media/image162.png"/><Relationship Id="rId33" Type="http://schemas.openxmlformats.org/officeDocument/2006/relationships/image" Target="../media/image161.png"/><Relationship Id="rId32" Type="http://schemas.openxmlformats.org/officeDocument/2006/relationships/image" Target="../media/image160.jpeg"/><Relationship Id="rId31" Type="http://schemas.openxmlformats.org/officeDocument/2006/relationships/image" Target="../media/image159.png"/><Relationship Id="rId30" Type="http://schemas.openxmlformats.org/officeDocument/2006/relationships/image" Target="../media/image158.png"/><Relationship Id="rId3" Type="http://schemas.openxmlformats.org/officeDocument/2006/relationships/image" Target="../media/image131.png"/><Relationship Id="rId29" Type="http://schemas.openxmlformats.org/officeDocument/2006/relationships/image" Target="../media/image157.png"/><Relationship Id="rId28" Type="http://schemas.openxmlformats.org/officeDocument/2006/relationships/image" Target="../media/image156.jpeg"/><Relationship Id="rId27" Type="http://schemas.openxmlformats.org/officeDocument/2006/relationships/image" Target="../media/image155.png"/><Relationship Id="rId26" Type="http://schemas.openxmlformats.org/officeDocument/2006/relationships/image" Target="../media/image154.png"/><Relationship Id="rId25" Type="http://schemas.openxmlformats.org/officeDocument/2006/relationships/image" Target="../media/image153.png"/><Relationship Id="rId24" Type="http://schemas.openxmlformats.org/officeDocument/2006/relationships/image" Target="../media/image152.jpeg"/><Relationship Id="rId23" Type="http://schemas.openxmlformats.org/officeDocument/2006/relationships/image" Target="../media/image151.png"/><Relationship Id="rId22" Type="http://schemas.openxmlformats.org/officeDocument/2006/relationships/image" Target="../media/image150.png"/><Relationship Id="rId21" Type="http://schemas.openxmlformats.org/officeDocument/2006/relationships/image" Target="../media/image149.png"/><Relationship Id="rId20" Type="http://schemas.openxmlformats.org/officeDocument/2006/relationships/image" Target="../media/image148.jpeg"/><Relationship Id="rId2" Type="http://schemas.openxmlformats.org/officeDocument/2006/relationships/image" Target="../media/image130.png"/><Relationship Id="rId19" Type="http://schemas.openxmlformats.org/officeDocument/2006/relationships/image" Target="../media/image147.png"/><Relationship Id="rId18" Type="http://schemas.openxmlformats.org/officeDocument/2006/relationships/image" Target="../media/image146.png"/><Relationship Id="rId17" Type="http://schemas.openxmlformats.org/officeDocument/2006/relationships/image" Target="../media/image145.png"/><Relationship Id="rId16" Type="http://schemas.openxmlformats.org/officeDocument/2006/relationships/image" Target="../media/image144.jpeg"/><Relationship Id="rId15" Type="http://schemas.openxmlformats.org/officeDocument/2006/relationships/image" Target="../media/image143.png"/><Relationship Id="rId14" Type="http://schemas.openxmlformats.org/officeDocument/2006/relationships/image" Target="../media/image142.png"/><Relationship Id="rId13" Type="http://schemas.openxmlformats.org/officeDocument/2006/relationships/image" Target="../media/image141.png"/><Relationship Id="rId12" Type="http://schemas.openxmlformats.org/officeDocument/2006/relationships/image" Target="../media/image140.jpeg"/><Relationship Id="rId11" Type="http://schemas.openxmlformats.org/officeDocument/2006/relationships/image" Target="../media/image139.png"/><Relationship Id="rId10" Type="http://schemas.openxmlformats.org/officeDocument/2006/relationships/image" Target="../media/image138.png"/><Relationship Id="rId1" Type="http://schemas.openxmlformats.org/officeDocument/2006/relationships/image" Target="../media/image129.png"/></Relationships>
</file>

<file path=xl/drawings/_rels/drawing4.xml.rels><?xml version="1.0" encoding="UTF-8" standalone="yes"?>
<Relationships xmlns="http://schemas.openxmlformats.org/package/2006/relationships"><Relationship Id="rId99" Type="http://schemas.openxmlformats.org/officeDocument/2006/relationships/image" Target="../media/image263.png"/><Relationship Id="rId98" Type="http://schemas.openxmlformats.org/officeDocument/2006/relationships/image" Target="../media/image262.png"/><Relationship Id="rId97" Type="http://schemas.openxmlformats.org/officeDocument/2006/relationships/image" Target="../media/image261.png"/><Relationship Id="rId96" Type="http://schemas.openxmlformats.org/officeDocument/2006/relationships/image" Target="../media/image260.jpeg"/><Relationship Id="rId95" Type="http://schemas.openxmlformats.org/officeDocument/2006/relationships/image" Target="../media/image259.png"/><Relationship Id="rId94" Type="http://schemas.openxmlformats.org/officeDocument/2006/relationships/image" Target="../media/image258.png"/><Relationship Id="rId93" Type="http://schemas.openxmlformats.org/officeDocument/2006/relationships/image" Target="../media/image257.png"/><Relationship Id="rId92" Type="http://schemas.openxmlformats.org/officeDocument/2006/relationships/image" Target="../media/image256.jpeg"/><Relationship Id="rId91" Type="http://schemas.openxmlformats.org/officeDocument/2006/relationships/image" Target="../media/image255.png"/><Relationship Id="rId90" Type="http://schemas.openxmlformats.org/officeDocument/2006/relationships/image" Target="../media/image254.png"/><Relationship Id="rId9" Type="http://schemas.openxmlformats.org/officeDocument/2006/relationships/image" Target="../media/image173.png"/><Relationship Id="rId89" Type="http://schemas.openxmlformats.org/officeDocument/2006/relationships/image" Target="../media/image253.png"/><Relationship Id="rId88" Type="http://schemas.openxmlformats.org/officeDocument/2006/relationships/image" Target="../media/image252.jpeg"/><Relationship Id="rId87" Type="http://schemas.openxmlformats.org/officeDocument/2006/relationships/image" Target="../media/image251.png"/><Relationship Id="rId86" Type="http://schemas.openxmlformats.org/officeDocument/2006/relationships/image" Target="../media/image250.png"/><Relationship Id="rId85" Type="http://schemas.openxmlformats.org/officeDocument/2006/relationships/image" Target="../media/image249.png"/><Relationship Id="rId84" Type="http://schemas.openxmlformats.org/officeDocument/2006/relationships/image" Target="../media/image248.jpeg"/><Relationship Id="rId83" Type="http://schemas.openxmlformats.org/officeDocument/2006/relationships/image" Target="../media/image247.png"/><Relationship Id="rId82" Type="http://schemas.openxmlformats.org/officeDocument/2006/relationships/image" Target="../media/image246.png"/><Relationship Id="rId81" Type="http://schemas.openxmlformats.org/officeDocument/2006/relationships/image" Target="../media/image245.png"/><Relationship Id="rId80" Type="http://schemas.openxmlformats.org/officeDocument/2006/relationships/image" Target="../media/image244.jpeg"/><Relationship Id="rId8" Type="http://schemas.openxmlformats.org/officeDocument/2006/relationships/image" Target="../media/image172.jpeg"/><Relationship Id="rId79" Type="http://schemas.openxmlformats.org/officeDocument/2006/relationships/image" Target="../media/image243.png"/><Relationship Id="rId78" Type="http://schemas.openxmlformats.org/officeDocument/2006/relationships/image" Target="../media/image242.png"/><Relationship Id="rId77" Type="http://schemas.openxmlformats.org/officeDocument/2006/relationships/image" Target="../media/image241.png"/><Relationship Id="rId76" Type="http://schemas.openxmlformats.org/officeDocument/2006/relationships/image" Target="../media/image240.jpeg"/><Relationship Id="rId75" Type="http://schemas.openxmlformats.org/officeDocument/2006/relationships/image" Target="../media/image239.png"/><Relationship Id="rId74" Type="http://schemas.openxmlformats.org/officeDocument/2006/relationships/image" Target="../media/image238.png"/><Relationship Id="rId73" Type="http://schemas.openxmlformats.org/officeDocument/2006/relationships/image" Target="../media/image237.png"/><Relationship Id="rId72" Type="http://schemas.openxmlformats.org/officeDocument/2006/relationships/image" Target="../media/image236.jpeg"/><Relationship Id="rId71" Type="http://schemas.openxmlformats.org/officeDocument/2006/relationships/image" Target="../media/image235.png"/><Relationship Id="rId70" Type="http://schemas.openxmlformats.org/officeDocument/2006/relationships/image" Target="../media/image234.png"/><Relationship Id="rId7" Type="http://schemas.openxmlformats.org/officeDocument/2006/relationships/image" Target="../media/image171.png"/><Relationship Id="rId69" Type="http://schemas.openxmlformats.org/officeDocument/2006/relationships/image" Target="../media/image233.png"/><Relationship Id="rId68" Type="http://schemas.openxmlformats.org/officeDocument/2006/relationships/image" Target="../media/image232.jpeg"/><Relationship Id="rId67" Type="http://schemas.openxmlformats.org/officeDocument/2006/relationships/image" Target="../media/image231.png"/><Relationship Id="rId66" Type="http://schemas.openxmlformats.org/officeDocument/2006/relationships/image" Target="../media/image230.png"/><Relationship Id="rId65" Type="http://schemas.openxmlformats.org/officeDocument/2006/relationships/image" Target="../media/image229.png"/><Relationship Id="rId64" Type="http://schemas.openxmlformats.org/officeDocument/2006/relationships/image" Target="../media/image228.jpeg"/><Relationship Id="rId63" Type="http://schemas.openxmlformats.org/officeDocument/2006/relationships/image" Target="../media/image227.png"/><Relationship Id="rId62" Type="http://schemas.openxmlformats.org/officeDocument/2006/relationships/image" Target="../media/image226.png"/><Relationship Id="rId61" Type="http://schemas.openxmlformats.org/officeDocument/2006/relationships/image" Target="../media/image225.png"/><Relationship Id="rId60" Type="http://schemas.openxmlformats.org/officeDocument/2006/relationships/image" Target="../media/image224.jpeg"/><Relationship Id="rId6" Type="http://schemas.openxmlformats.org/officeDocument/2006/relationships/image" Target="../media/image170.png"/><Relationship Id="rId59" Type="http://schemas.openxmlformats.org/officeDocument/2006/relationships/image" Target="../media/image223.png"/><Relationship Id="rId58" Type="http://schemas.openxmlformats.org/officeDocument/2006/relationships/image" Target="../media/image222.png"/><Relationship Id="rId57" Type="http://schemas.openxmlformats.org/officeDocument/2006/relationships/image" Target="../media/image221.png"/><Relationship Id="rId56" Type="http://schemas.openxmlformats.org/officeDocument/2006/relationships/image" Target="../media/image220.jpeg"/><Relationship Id="rId55" Type="http://schemas.openxmlformats.org/officeDocument/2006/relationships/image" Target="../media/image219.png"/><Relationship Id="rId54" Type="http://schemas.openxmlformats.org/officeDocument/2006/relationships/image" Target="../media/image218.png"/><Relationship Id="rId53" Type="http://schemas.openxmlformats.org/officeDocument/2006/relationships/image" Target="../media/image217.png"/><Relationship Id="rId52" Type="http://schemas.openxmlformats.org/officeDocument/2006/relationships/image" Target="../media/image216.jpeg"/><Relationship Id="rId51" Type="http://schemas.openxmlformats.org/officeDocument/2006/relationships/image" Target="../media/image215.png"/><Relationship Id="rId50" Type="http://schemas.openxmlformats.org/officeDocument/2006/relationships/image" Target="../media/image214.png"/><Relationship Id="rId5" Type="http://schemas.openxmlformats.org/officeDocument/2006/relationships/image" Target="../media/image169.png"/><Relationship Id="rId49" Type="http://schemas.openxmlformats.org/officeDocument/2006/relationships/image" Target="../media/image213.png"/><Relationship Id="rId48" Type="http://schemas.openxmlformats.org/officeDocument/2006/relationships/image" Target="../media/image212.jpeg"/><Relationship Id="rId47" Type="http://schemas.openxmlformats.org/officeDocument/2006/relationships/image" Target="../media/image211.png"/><Relationship Id="rId46" Type="http://schemas.openxmlformats.org/officeDocument/2006/relationships/image" Target="../media/image210.png"/><Relationship Id="rId45" Type="http://schemas.openxmlformats.org/officeDocument/2006/relationships/image" Target="../media/image209.png"/><Relationship Id="rId44" Type="http://schemas.openxmlformats.org/officeDocument/2006/relationships/image" Target="../media/image208.jpeg"/><Relationship Id="rId43" Type="http://schemas.openxmlformats.org/officeDocument/2006/relationships/image" Target="../media/image207.png"/><Relationship Id="rId42" Type="http://schemas.openxmlformats.org/officeDocument/2006/relationships/image" Target="../media/image206.png"/><Relationship Id="rId41" Type="http://schemas.openxmlformats.org/officeDocument/2006/relationships/image" Target="../media/image205.png"/><Relationship Id="rId40" Type="http://schemas.openxmlformats.org/officeDocument/2006/relationships/image" Target="../media/image204.jpeg"/><Relationship Id="rId4" Type="http://schemas.openxmlformats.org/officeDocument/2006/relationships/image" Target="../media/image168.jpeg"/><Relationship Id="rId39" Type="http://schemas.openxmlformats.org/officeDocument/2006/relationships/image" Target="../media/image203.png"/><Relationship Id="rId38" Type="http://schemas.openxmlformats.org/officeDocument/2006/relationships/image" Target="../media/image202.png"/><Relationship Id="rId37" Type="http://schemas.openxmlformats.org/officeDocument/2006/relationships/image" Target="../media/image201.png"/><Relationship Id="rId36" Type="http://schemas.openxmlformats.org/officeDocument/2006/relationships/image" Target="../media/image200.jpeg"/><Relationship Id="rId35" Type="http://schemas.openxmlformats.org/officeDocument/2006/relationships/image" Target="../media/image199.png"/><Relationship Id="rId34" Type="http://schemas.openxmlformats.org/officeDocument/2006/relationships/image" Target="../media/image198.png"/><Relationship Id="rId33" Type="http://schemas.openxmlformats.org/officeDocument/2006/relationships/image" Target="../media/image197.png"/><Relationship Id="rId32" Type="http://schemas.openxmlformats.org/officeDocument/2006/relationships/image" Target="../media/image196.jpeg"/><Relationship Id="rId31" Type="http://schemas.openxmlformats.org/officeDocument/2006/relationships/image" Target="../media/image195.png"/><Relationship Id="rId30" Type="http://schemas.openxmlformats.org/officeDocument/2006/relationships/image" Target="../media/image194.png"/><Relationship Id="rId3" Type="http://schemas.openxmlformats.org/officeDocument/2006/relationships/image" Target="../media/image167.png"/><Relationship Id="rId29" Type="http://schemas.openxmlformats.org/officeDocument/2006/relationships/image" Target="../media/image193.png"/><Relationship Id="rId28" Type="http://schemas.openxmlformats.org/officeDocument/2006/relationships/image" Target="../media/image192.jpeg"/><Relationship Id="rId27" Type="http://schemas.openxmlformats.org/officeDocument/2006/relationships/image" Target="../media/image191.png"/><Relationship Id="rId26" Type="http://schemas.openxmlformats.org/officeDocument/2006/relationships/image" Target="../media/image190.png"/><Relationship Id="rId25" Type="http://schemas.openxmlformats.org/officeDocument/2006/relationships/image" Target="../media/image189.png"/><Relationship Id="rId24" Type="http://schemas.openxmlformats.org/officeDocument/2006/relationships/image" Target="../media/image188.jpeg"/><Relationship Id="rId232" Type="http://schemas.openxmlformats.org/officeDocument/2006/relationships/image" Target="../media/image396.jpeg"/><Relationship Id="rId231" Type="http://schemas.openxmlformats.org/officeDocument/2006/relationships/image" Target="../media/image395.png"/><Relationship Id="rId230" Type="http://schemas.openxmlformats.org/officeDocument/2006/relationships/image" Target="../media/image394.png"/><Relationship Id="rId23" Type="http://schemas.openxmlformats.org/officeDocument/2006/relationships/image" Target="../media/image187.png"/><Relationship Id="rId229" Type="http://schemas.openxmlformats.org/officeDocument/2006/relationships/image" Target="../media/image393.png"/><Relationship Id="rId228" Type="http://schemas.openxmlformats.org/officeDocument/2006/relationships/image" Target="../media/image392.jpeg"/><Relationship Id="rId227" Type="http://schemas.openxmlformats.org/officeDocument/2006/relationships/image" Target="../media/image391.png"/><Relationship Id="rId226" Type="http://schemas.openxmlformats.org/officeDocument/2006/relationships/image" Target="../media/image390.png"/><Relationship Id="rId225" Type="http://schemas.openxmlformats.org/officeDocument/2006/relationships/image" Target="../media/image389.png"/><Relationship Id="rId224" Type="http://schemas.openxmlformats.org/officeDocument/2006/relationships/image" Target="../media/image388.jpeg"/><Relationship Id="rId223" Type="http://schemas.openxmlformats.org/officeDocument/2006/relationships/image" Target="../media/image387.png"/><Relationship Id="rId222" Type="http://schemas.openxmlformats.org/officeDocument/2006/relationships/image" Target="../media/image386.png"/><Relationship Id="rId221" Type="http://schemas.openxmlformats.org/officeDocument/2006/relationships/image" Target="../media/image385.png"/><Relationship Id="rId220" Type="http://schemas.openxmlformats.org/officeDocument/2006/relationships/image" Target="../media/image384.jpeg"/><Relationship Id="rId22" Type="http://schemas.openxmlformats.org/officeDocument/2006/relationships/image" Target="../media/image186.png"/><Relationship Id="rId219" Type="http://schemas.openxmlformats.org/officeDocument/2006/relationships/image" Target="../media/image383.png"/><Relationship Id="rId218" Type="http://schemas.openxmlformats.org/officeDocument/2006/relationships/image" Target="../media/image382.png"/><Relationship Id="rId217" Type="http://schemas.openxmlformats.org/officeDocument/2006/relationships/image" Target="../media/image381.png"/><Relationship Id="rId216" Type="http://schemas.openxmlformats.org/officeDocument/2006/relationships/image" Target="../media/image380.jpeg"/><Relationship Id="rId215" Type="http://schemas.openxmlformats.org/officeDocument/2006/relationships/image" Target="../media/image379.png"/><Relationship Id="rId214" Type="http://schemas.openxmlformats.org/officeDocument/2006/relationships/image" Target="../media/image378.png"/><Relationship Id="rId213" Type="http://schemas.openxmlformats.org/officeDocument/2006/relationships/image" Target="../media/image377.png"/><Relationship Id="rId212" Type="http://schemas.openxmlformats.org/officeDocument/2006/relationships/image" Target="../media/image376.jpeg"/><Relationship Id="rId211" Type="http://schemas.openxmlformats.org/officeDocument/2006/relationships/image" Target="../media/image375.png"/><Relationship Id="rId210" Type="http://schemas.openxmlformats.org/officeDocument/2006/relationships/image" Target="../media/image374.png"/><Relationship Id="rId21" Type="http://schemas.openxmlformats.org/officeDocument/2006/relationships/image" Target="../media/image185.png"/><Relationship Id="rId209" Type="http://schemas.openxmlformats.org/officeDocument/2006/relationships/image" Target="../media/image373.png"/><Relationship Id="rId208" Type="http://schemas.openxmlformats.org/officeDocument/2006/relationships/image" Target="../media/image372.jpeg"/><Relationship Id="rId207" Type="http://schemas.openxmlformats.org/officeDocument/2006/relationships/image" Target="../media/image371.png"/><Relationship Id="rId206" Type="http://schemas.openxmlformats.org/officeDocument/2006/relationships/image" Target="../media/image370.png"/><Relationship Id="rId205" Type="http://schemas.openxmlformats.org/officeDocument/2006/relationships/image" Target="../media/image369.png"/><Relationship Id="rId204" Type="http://schemas.openxmlformats.org/officeDocument/2006/relationships/image" Target="../media/image368.jpeg"/><Relationship Id="rId203" Type="http://schemas.openxmlformats.org/officeDocument/2006/relationships/image" Target="../media/image367.png"/><Relationship Id="rId202" Type="http://schemas.openxmlformats.org/officeDocument/2006/relationships/image" Target="../media/image366.png"/><Relationship Id="rId201" Type="http://schemas.openxmlformats.org/officeDocument/2006/relationships/image" Target="../media/image365.png"/><Relationship Id="rId200" Type="http://schemas.openxmlformats.org/officeDocument/2006/relationships/image" Target="../media/image364.jpeg"/><Relationship Id="rId20" Type="http://schemas.openxmlformats.org/officeDocument/2006/relationships/image" Target="../media/image184.jpeg"/><Relationship Id="rId2" Type="http://schemas.openxmlformats.org/officeDocument/2006/relationships/image" Target="../media/image166.png"/><Relationship Id="rId199" Type="http://schemas.openxmlformats.org/officeDocument/2006/relationships/image" Target="../media/image363.png"/><Relationship Id="rId198" Type="http://schemas.openxmlformats.org/officeDocument/2006/relationships/image" Target="../media/image362.png"/><Relationship Id="rId197" Type="http://schemas.openxmlformats.org/officeDocument/2006/relationships/image" Target="../media/image361.png"/><Relationship Id="rId196" Type="http://schemas.openxmlformats.org/officeDocument/2006/relationships/image" Target="../media/image360.jpeg"/><Relationship Id="rId195" Type="http://schemas.openxmlformats.org/officeDocument/2006/relationships/image" Target="../media/image359.png"/><Relationship Id="rId194" Type="http://schemas.openxmlformats.org/officeDocument/2006/relationships/image" Target="../media/image358.png"/><Relationship Id="rId193" Type="http://schemas.openxmlformats.org/officeDocument/2006/relationships/image" Target="../media/image357.png"/><Relationship Id="rId192" Type="http://schemas.openxmlformats.org/officeDocument/2006/relationships/image" Target="../media/image356.jpeg"/><Relationship Id="rId191" Type="http://schemas.openxmlformats.org/officeDocument/2006/relationships/image" Target="../media/image355.png"/><Relationship Id="rId190" Type="http://schemas.openxmlformats.org/officeDocument/2006/relationships/image" Target="../media/image354.png"/><Relationship Id="rId19" Type="http://schemas.openxmlformats.org/officeDocument/2006/relationships/image" Target="../media/image183.png"/><Relationship Id="rId189" Type="http://schemas.openxmlformats.org/officeDocument/2006/relationships/image" Target="../media/image353.png"/><Relationship Id="rId188" Type="http://schemas.openxmlformats.org/officeDocument/2006/relationships/image" Target="../media/image352.jpeg"/><Relationship Id="rId187" Type="http://schemas.openxmlformats.org/officeDocument/2006/relationships/image" Target="../media/image351.png"/><Relationship Id="rId186" Type="http://schemas.openxmlformats.org/officeDocument/2006/relationships/image" Target="../media/image350.png"/><Relationship Id="rId185" Type="http://schemas.openxmlformats.org/officeDocument/2006/relationships/image" Target="../media/image349.png"/><Relationship Id="rId184" Type="http://schemas.openxmlformats.org/officeDocument/2006/relationships/image" Target="../media/image348.jpeg"/><Relationship Id="rId183" Type="http://schemas.openxmlformats.org/officeDocument/2006/relationships/image" Target="../media/image347.png"/><Relationship Id="rId182" Type="http://schemas.openxmlformats.org/officeDocument/2006/relationships/image" Target="../media/image346.png"/><Relationship Id="rId181" Type="http://schemas.openxmlformats.org/officeDocument/2006/relationships/image" Target="../media/image345.png"/><Relationship Id="rId180" Type="http://schemas.openxmlformats.org/officeDocument/2006/relationships/image" Target="../media/image344.jpeg"/><Relationship Id="rId18" Type="http://schemas.openxmlformats.org/officeDocument/2006/relationships/image" Target="../media/image182.png"/><Relationship Id="rId179" Type="http://schemas.openxmlformats.org/officeDocument/2006/relationships/image" Target="../media/image343.png"/><Relationship Id="rId178" Type="http://schemas.openxmlformats.org/officeDocument/2006/relationships/image" Target="../media/image342.png"/><Relationship Id="rId177" Type="http://schemas.openxmlformats.org/officeDocument/2006/relationships/image" Target="../media/image341.png"/><Relationship Id="rId176" Type="http://schemas.openxmlformats.org/officeDocument/2006/relationships/image" Target="../media/image340.jpeg"/><Relationship Id="rId175" Type="http://schemas.openxmlformats.org/officeDocument/2006/relationships/image" Target="../media/image339.png"/><Relationship Id="rId174" Type="http://schemas.openxmlformats.org/officeDocument/2006/relationships/image" Target="../media/image338.png"/><Relationship Id="rId173" Type="http://schemas.openxmlformats.org/officeDocument/2006/relationships/image" Target="../media/image337.png"/><Relationship Id="rId172" Type="http://schemas.openxmlformats.org/officeDocument/2006/relationships/image" Target="../media/image336.jpeg"/><Relationship Id="rId171" Type="http://schemas.openxmlformats.org/officeDocument/2006/relationships/image" Target="../media/image335.png"/><Relationship Id="rId170" Type="http://schemas.openxmlformats.org/officeDocument/2006/relationships/image" Target="../media/image334.png"/><Relationship Id="rId17" Type="http://schemas.openxmlformats.org/officeDocument/2006/relationships/image" Target="../media/image181.png"/><Relationship Id="rId169" Type="http://schemas.openxmlformats.org/officeDocument/2006/relationships/image" Target="../media/image333.png"/><Relationship Id="rId168" Type="http://schemas.openxmlformats.org/officeDocument/2006/relationships/image" Target="../media/image332.jpeg"/><Relationship Id="rId167" Type="http://schemas.openxmlformats.org/officeDocument/2006/relationships/image" Target="../media/image331.png"/><Relationship Id="rId166" Type="http://schemas.openxmlformats.org/officeDocument/2006/relationships/image" Target="../media/image330.png"/><Relationship Id="rId165" Type="http://schemas.openxmlformats.org/officeDocument/2006/relationships/image" Target="../media/image329.png"/><Relationship Id="rId164" Type="http://schemas.openxmlformats.org/officeDocument/2006/relationships/image" Target="../media/image328.jpeg"/><Relationship Id="rId163" Type="http://schemas.openxmlformats.org/officeDocument/2006/relationships/image" Target="../media/image327.png"/><Relationship Id="rId162" Type="http://schemas.openxmlformats.org/officeDocument/2006/relationships/image" Target="../media/image326.png"/><Relationship Id="rId161" Type="http://schemas.openxmlformats.org/officeDocument/2006/relationships/image" Target="../media/image325.png"/><Relationship Id="rId160" Type="http://schemas.openxmlformats.org/officeDocument/2006/relationships/image" Target="../media/image324.jpeg"/><Relationship Id="rId16" Type="http://schemas.openxmlformats.org/officeDocument/2006/relationships/image" Target="../media/image180.jpeg"/><Relationship Id="rId159" Type="http://schemas.openxmlformats.org/officeDocument/2006/relationships/image" Target="../media/image323.png"/><Relationship Id="rId158" Type="http://schemas.openxmlformats.org/officeDocument/2006/relationships/image" Target="../media/image322.png"/><Relationship Id="rId157" Type="http://schemas.openxmlformats.org/officeDocument/2006/relationships/image" Target="../media/image321.png"/><Relationship Id="rId156" Type="http://schemas.openxmlformats.org/officeDocument/2006/relationships/image" Target="../media/image320.jpeg"/><Relationship Id="rId155" Type="http://schemas.openxmlformats.org/officeDocument/2006/relationships/image" Target="../media/image319.png"/><Relationship Id="rId154" Type="http://schemas.openxmlformats.org/officeDocument/2006/relationships/image" Target="../media/image318.png"/><Relationship Id="rId153" Type="http://schemas.openxmlformats.org/officeDocument/2006/relationships/image" Target="../media/image317.png"/><Relationship Id="rId152" Type="http://schemas.openxmlformats.org/officeDocument/2006/relationships/image" Target="../media/image316.jpeg"/><Relationship Id="rId151" Type="http://schemas.openxmlformats.org/officeDocument/2006/relationships/image" Target="../media/image315.png"/><Relationship Id="rId150" Type="http://schemas.openxmlformats.org/officeDocument/2006/relationships/image" Target="../media/image314.png"/><Relationship Id="rId15" Type="http://schemas.openxmlformats.org/officeDocument/2006/relationships/image" Target="../media/image179.png"/><Relationship Id="rId149" Type="http://schemas.openxmlformats.org/officeDocument/2006/relationships/image" Target="../media/image313.png"/><Relationship Id="rId148" Type="http://schemas.openxmlformats.org/officeDocument/2006/relationships/image" Target="../media/image312.jpeg"/><Relationship Id="rId147" Type="http://schemas.openxmlformats.org/officeDocument/2006/relationships/image" Target="../media/image311.png"/><Relationship Id="rId146" Type="http://schemas.openxmlformats.org/officeDocument/2006/relationships/image" Target="../media/image310.png"/><Relationship Id="rId145" Type="http://schemas.openxmlformats.org/officeDocument/2006/relationships/image" Target="../media/image309.png"/><Relationship Id="rId144" Type="http://schemas.openxmlformats.org/officeDocument/2006/relationships/image" Target="../media/image308.jpeg"/><Relationship Id="rId143" Type="http://schemas.openxmlformats.org/officeDocument/2006/relationships/image" Target="../media/image307.png"/><Relationship Id="rId142" Type="http://schemas.openxmlformats.org/officeDocument/2006/relationships/image" Target="../media/image306.png"/><Relationship Id="rId141" Type="http://schemas.openxmlformats.org/officeDocument/2006/relationships/image" Target="../media/image305.png"/><Relationship Id="rId140" Type="http://schemas.openxmlformats.org/officeDocument/2006/relationships/image" Target="../media/image304.jpeg"/><Relationship Id="rId14" Type="http://schemas.openxmlformats.org/officeDocument/2006/relationships/image" Target="../media/image178.png"/><Relationship Id="rId139" Type="http://schemas.openxmlformats.org/officeDocument/2006/relationships/image" Target="../media/image303.png"/><Relationship Id="rId138" Type="http://schemas.openxmlformats.org/officeDocument/2006/relationships/image" Target="../media/image302.png"/><Relationship Id="rId137" Type="http://schemas.openxmlformats.org/officeDocument/2006/relationships/image" Target="../media/image301.png"/><Relationship Id="rId136" Type="http://schemas.openxmlformats.org/officeDocument/2006/relationships/image" Target="../media/image300.jpeg"/><Relationship Id="rId135" Type="http://schemas.openxmlformats.org/officeDocument/2006/relationships/image" Target="../media/image299.png"/><Relationship Id="rId134" Type="http://schemas.openxmlformats.org/officeDocument/2006/relationships/image" Target="../media/image298.png"/><Relationship Id="rId133" Type="http://schemas.openxmlformats.org/officeDocument/2006/relationships/image" Target="../media/image297.png"/><Relationship Id="rId132" Type="http://schemas.openxmlformats.org/officeDocument/2006/relationships/image" Target="../media/image296.jpeg"/><Relationship Id="rId131" Type="http://schemas.openxmlformats.org/officeDocument/2006/relationships/image" Target="../media/image295.png"/><Relationship Id="rId130" Type="http://schemas.openxmlformats.org/officeDocument/2006/relationships/image" Target="../media/image294.png"/><Relationship Id="rId13" Type="http://schemas.openxmlformats.org/officeDocument/2006/relationships/image" Target="../media/image177.png"/><Relationship Id="rId129" Type="http://schemas.openxmlformats.org/officeDocument/2006/relationships/image" Target="../media/image293.png"/><Relationship Id="rId128" Type="http://schemas.openxmlformats.org/officeDocument/2006/relationships/image" Target="../media/image292.jpeg"/><Relationship Id="rId127" Type="http://schemas.openxmlformats.org/officeDocument/2006/relationships/image" Target="../media/image291.png"/><Relationship Id="rId126" Type="http://schemas.openxmlformats.org/officeDocument/2006/relationships/image" Target="../media/image290.png"/><Relationship Id="rId125" Type="http://schemas.openxmlformats.org/officeDocument/2006/relationships/image" Target="../media/image289.png"/><Relationship Id="rId124" Type="http://schemas.openxmlformats.org/officeDocument/2006/relationships/image" Target="../media/image288.jpeg"/><Relationship Id="rId123" Type="http://schemas.openxmlformats.org/officeDocument/2006/relationships/image" Target="../media/image287.png"/><Relationship Id="rId122" Type="http://schemas.openxmlformats.org/officeDocument/2006/relationships/image" Target="../media/image286.png"/><Relationship Id="rId121" Type="http://schemas.openxmlformats.org/officeDocument/2006/relationships/image" Target="../media/image285.png"/><Relationship Id="rId120" Type="http://schemas.openxmlformats.org/officeDocument/2006/relationships/image" Target="../media/image284.jpeg"/><Relationship Id="rId12" Type="http://schemas.openxmlformats.org/officeDocument/2006/relationships/image" Target="../media/image176.jpeg"/><Relationship Id="rId119" Type="http://schemas.openxmlformats.org/officeDocument/2006/relationships/image" Target="../media/image283.png"/><Relationship Id="rId118" Type="http://schemas.openxmlformats.org/officeDocument/2006/relationships/image" Target="../media/image282.png"/><Relationship Id="rId117" Type="http://schemas.openxmlformats.org/officeDocument/2006/relationships/image" Target="../media/image281.png"/><Relationship Id="rId116" Type="http://schemas.openxmlformats.org/officeDocument/2006/relationships/image" Target="../media/image280.jpeg"/><Relationship Id="rId115" Type="http://schemas.openxmlformats.org/officeDocument/2006/relationships/image" Target="../media/image279.png"/><Relationship Id="rId114" Type="http://schemas.openxmlformats.org/officeDocument/2006/relationships/image" Target="../media/image278.png"/><Relationship Id="rId113" Type="http://schemas.openxmlformats.org/officeDocument/2006/relationships/image" Target="../media/image277.png"/><Relationship Id="rId112" Type="http://schemas.openxmlformats.org/officeDocument/2006/relationships/image" Target="../media/image276.jpeg"/><Relationship Id="rId111" Type="http://schemas.openxmlformats.org/officeDocument/2006/relationships/image" Target="../media/image275.png"/><Relationship Id="rId110" Type="http://schemas.openxmlformats.org/officeDocument/2006/relationships/image" Target="../media/image274.png"/><Relationship Id="rId11" Type="http://schemas.openxmlformats.org/officeDocument/2006/relationships/image" Target="../media/image175.png"/><Relationship Id="rId109" Type="http://schemas.openxmlformats.org/officeDocument/2006/relationships/image" Target="../media/image273.png"/><Relationship Id="rId108" Type="http://schemas.openxmlformats.org/officeDocument/2006/relationships/image" Target="../media/image272.jpeg"/><Relationship Id="rId107" Type="http://schemas.openxmlformats.org/officeDocument/2006/relationships/image" Target="../media/image271.png"/><Relationship Id="rId106" Type="http://schemas.openxmlformats.org/officeDocument/2006/relationships/image" Target="../media/image270.png"/><Relationship Id="rId105" Type="http://schemas.openxmlformats.org/officeDocument/2006/relationships/image" Target="../media/image269.png"/><Relationship Id="rId104" Type="http://schemas.openxmlformats.org/officeDocument/2006/relationships/image" Target="../media/image268.jpeg"/><Relationship Id="rId103" Type="http://schemas.openxmlformats.org/officeDocument/2006/relationships/image" Target="../media/image267.png"/><Relationship Id="rId102" Type="http://schemas.openxmlformats.org/officeDocument/2006/relationships/image" Target="../media/image266.png"/><Relationship Id="rId101" Type="http://schemas.openxmlformats.org/officeDocument/2006/relationships/image" Target="../media/image265.png"/><Relationship Id="rId100" Type="http://schemas.openxmlformats.org/officeDocument/2006/relationships/image" Target="../media/image264.jpeg"/><Relationship Id="rId10" Type="http://schemas.openxmlformats.org/officeDocument/2006/relationships/image" Target="../media/image174.png"/><Relationship Id="rId1" Type="http://schemas.openxmlformats.org/officeDocument/2006/relationships/image" Target="../media/image165.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6</xdr:col>
      <xdr:colOff>0</xdr:colOff>
      <xdr:row>4</xdr:row>
      <xdr:rowOff>0</xdr:rowOff>
    </xdr:from>
    <xdr:ext cx="4000500" cy="1895475"/>
    <xdr:pic>
      <xdr:nvPicPr>
        <xdr:cNvPr id="2" name="Image 1" descr="Picture"/>
        <xdr:cNvPicPr/>
      </xdr:nvPicPr>
      <xdr:blipFill>
        <a:blip r:embed="rId1" cstate="print"/>
        <a:stretch>
          <a:fillRect/>
        </a:stretch>
      </xdr:blipFill>
      <xdr:spPr>
        <a:xfrm>
          <a:off x="9829800" y="850900"/>
          <a:ext cx="4000500" cy="1895475"/>
        </a:xfrm>
        <a:prstGeom prst="rect">
          <a:avLst/>
        </a:prstGeom>
      </xdr:spPr>
    </xdr:pic>
    <xdr:clientData/>
  </xdr:oneCellAnchor>
  <xdr:oneCellAnchor>
    <xdr:from>
      <xdr:col>8</xdr:col>
      <xdr:colOff>0</xdr:colOff>
      <xdr:row>4</xdr:row>
      <xdr:rowOff>0</xdr:rowOff>
    </xdr:from>
    <xdr:ext cx="3333750" cy="1895475"/>
    <xdr:pic>
      <xdr:nvPicPr>
        <xdr:cNvPr id="3" name="Image 2" descr="Picture"/>
        <xdr:cNvPicPr/>
      </xdr:nvPicPr>
      <xdr:blipFill>
        <a:blip r:embed="rId2" cstate="print"/>
        <a:stretch>
          <a:fillRect/>
        </a:stretch>
      </xdr:blipFill>
      <xdr:spPr>
        <a:xfrm>
          <a:off x="17449800" y="850900"/>
          <a:ext cx="3333750" cy="1895475"/>
        </a:xfrm>
        <a:prstGeom prst="rect">
          <a:avLst/>
        </a:prstGeom>
      </xdr:spPr>
    </xdr:pic>
    <xdr:clientData/>
  </xdr:oneCellAnchor>
  <xdr:oneCellAnchor>
    <xdr:from>
      <xdr:col>10</xdr:col>
      <xdr:colOff>0</xdr:colOff>
      <xdr:row>4</xdr:row>
      <xdr:rowOff>0</xdr:rowOff>
    </xdr:from>
    <xdr:ext cx="3333750" cy="1895475"/>
    <xdr:pic>
      <xdr:nvPicPr>
        <xdr:cNvPr id="4" name="Image 3" descr="Picture"/>
        <xdr:cNvPicPr/>
      </xdr:nvPicPr>
      <xdr:blipFill>
        <a:blip r:embed="rId3" cstate="print"/>
        <a:stretch>
          <a:fillRect/>
        </a:stretch>
      </xdr:blipFill>
      <xdr:spPr>
        <a:xfrm>
          <a:off x="22250400" y="850900"/>
          <a:ext cx="3333750" cy="1895475"/>
        </a:xfrm>
        <a:prstGeom prst="rect">
          <a:avLst/>
        </a:prstGeom>
      </xdr:spPr>
    </xdr:pic>
    <xdr:clientData/>
  </xdr:oneCellAnchor>
  <xdr:oneCellAnchor>
    <xdr:from>
      <xdr:col>1</xdr:col>
      <xdr:colOff>0</xdr:colOff>
      <xdr:row>4</xdr:row>
      <xdr:rowOff>0</xdr:rowOff>
    </xdr:from>
    <xdr:ext cx="933450" cy="942975"/>
    <xdr:pic>
      <xdr:nvPicPr>
        <xdr:cNvPr id="5" name="Image 4" descr="Picture"/>
        <xdr:cNvPicPr/>
      </xdr:nvPicPr>
      <xdr:blipFill>
        <a:blip r:embed="rId4" cstate="print"/>
        <a:stretch>
          <a:fillRect/>
        </a:stretch>
      </xdr:blipFill>
      <xdr:spPr>
        <a:xfrm>
          <a:off x="2286000" y="850900"/>
          <a:ext cx="933450" cy="942975"/>
        </a:xfrm>
        <a:prstGeom prst="rect">
          <a:avLst/>
        </a:prstGeom>
      </xdr:spPr>
    </xdr:pic>
    <xdr:clientData/>
  </xdr:oneCellAnchor>
  <xdr:oneCellAnchor>
    <xdr:from>
      <xdr:col>6</xdr:col>
      <xdr:colOff>0</xdr:colOff>
      <xdr:row>5</xdr:row>
      <xdr:rowOff>0</xdr:rowOff>
    </xdr:from>
    <xdr:ext cx="4000500" cy="1895475"/>
    <xdr:pic>
      <xdr:nvPicPr>
        <xdr:cNvPr id="6" name="Image 5" descr="Picture"/>
        <xdr:cNvPicPr/>
      </xdr:nvPicPr>
      <xdr:blipFill>
        <a:blip r:embed="rId5" cstate="print"/>
        <a:stretch>
          <a:fillRect/>
        </a:stretch>
      </xdr:blipFill>
      <xdr:spPr>
        <a:xfrm>
          <a:off x="9829800" y="2755900"/>
          <a:ext cx="4000500" cy="1895475"/>
        </a:xfrm>
        <a:prstGeom prst="rect">
          <a:avLst/>
        </a:prstGeom>
      </xdr:spPr>
    </xdr:pic>
    <xdr:clientData/>
  </xdr:oneCellAnchor>
  <xdr:oneCellAnchor>
    <xdr:from>
      <xdr:col>8</xdr:col>
      <xdr:colOff>0</xdr:colOff>
      <xdr:row>5</xdr:row>
      <xdr:rowOff>0</xdr:rowOff>
    </xdr:from>
    <xdr:ext cx="3333750" cy="1895475"/>
    <xdr:pic>
      <xdr:nvPicPr>
        <xdr:cNvPr id="7" name="Image 6" descr="Picture"/>
        <xdr:cNvPicPr/>
      </xdr:nvPicPr>
      <xdr:blipFill>
        <a:blip r:embed="rId6" cstate="print"/>
        <a:stretch>
          <a:fillRect/>
        </a:stretch>
      </xdr:blipFill>
      <xdr:spPr>
        <a:xfrm>
          <a:off x="17449800" y="2755900"/>
          <a:ext cx="3333750" cy="1895475"/>
        </a:xfrm>
        <a:prstGeom prst="rect">
          <a:avLst/>
        </a:prstGeom>
      </xdr:spPr>
    </xdr:pic>
    <xdr:clientData/>
  </xdr:oneCellAnchor>
  <xdr:oneCellAnchor>
    <xdr:from>
      <xdr:col>10</xdr:col>
      <xdr:colOff>0</xdr:colOff>
      <xdr:row>5</xdr:row>
      <xdr:rowOff>0</xdr:rowOff>
    </xdr:from>
    <xdr:ext cx="3333750" cy="1895475"/>
    <xdr:pic>
      <xdr:nvPicPr>
        <xdr:cNvPr id="8" name="Image 7" descr="Picture"/>
        <xdr:cNvPicPr/>
      </xdr:nvPicPr>
      <xdr:blipFill>
        <a:blip r:embed="rId7" cstate="print"/>
        <a:stretch>
          <a:fillRect/>
        </a:stretch>
      </xdr:blipFill>
      <xdr:spPr>
        <a:xfrm>
          <a:off x="22250400" y="2755900"/>
          <a:ext cx="3333750" cy="1895475"/>
        </a:xfrm>
        <a:prstGeom prst="rect">
          <a:avLst/>
        </a:prstGeom>
      </xdr:spPr>
    </xdr:pic>
    <xdr:clientData/>
  </xdr:oneCellAnchor>
  <xdr:oneCellAnchor>
    <xdr:from>
      <xdr:col>1</xdr:col>
      <xdr:colOff>0</xdr:colOff>
      <xdr:row>5</xdr:row>
      <xdr:rowOff>0</xdr:rowOff>
    </xdr:from>
    <xdr:ext cx="933450" cy="942975"/>
    <xdr:pic>
      <xdr:nvPicPr>
        <xdr:cNvPr id="9" name="Image 8" descr="Picture"/>
        <xdr:cNvPicPr/>
      </xdr:nvPicPr>
      <xdr:blipFill>
        <a:blip r:embed="rId8" cstate="print"/>
        <a:stretch>
          <a:fillRect/>
        </a:stretch>
      </xdr:blipFill>
      <xdr:spPr>
        <a:xfrm>
          <a:off x="2286000" y="2755900"/>
          <a:ext cx="933450" cy="942975"/>
        </a:xfrm>
        <a:prstGeom prst="rect">
          <a:avLst/>
        </a:prstGeom>
      </xdr:spPr>
    </xdr:pic>
    <xdr:clientData/>
  </xdr:oneCellAnchor>
  <xdr:oneCellAnchor>
    <xdr:from>
      <xdr:col>6</xdr:col>
      <xdr:colOff>0</xdr:colOff>
      <xdr:row>6</xdr:row>
      <xdr:rowOff>0</xdr:rowOff>
    </xdr:from>
    <xdr:ext cx="4000500" cy="1895475"/>
    <xdr:pic>
      <xdr:nvPicPr>
        <xdr:cNvPr id="10" name="Image 9" descr="Picture"/>
        <xdr:cNvPicPr/>
      </xdr:nvPicPr>
      <xdr:blipFill>
        <a:blip r:embed="rId9" cstate="print"/>
        <a:stretch>
          <a:fillRect/>
        </a:stretch>
      </xdr:blipFill>
      <xdr:spPr>
        <a:xfrm>
          <a:off x="9829800" y="4660900"/>
          <a:ext cx="4000500" cy="1895475"/>
        </a:xfrm>
        <a:prstGeom prst="rect">
          <a:avLst/>
        </a:prstGeom>
      </xdr:spPr>
    </xdr:pic>
    <xdr:clientData/>
  </xdr:oneCellAnchor>
  <xdr:oneCellAnchor>
    <xdr:from>
      <xdr:col>8</xdr:col>
      <xdr:colOff>0</xdr:colOff>
      <xdr:row>6</xdr:row>
      <xdr:rowOff>0</xdr:rowOff>
    </xdr:from>
    <xdr:ext cx="3333750" cy="1895475"/>
    <xdr:pic>
      <xdr:nvPicPr>
        <xdr:cNvPr id="11" name="Image 10" descr="Picture"/>
        <xdr:cNvPicPr/>
      </xdr:nvPicPr>
      <xdr:blipFill>
        <a:blip r:embed="rId10" cstate="print"/>
        <a:stretch>
          <a:fillRect/>
        </a:stretch>
      </xdr:blipFill>
      <xdr:spPr>
        <a:xfrm>
          <a:off x="17449800" y="4660900"/>
          <a:ext cx="3333750" cy="1895475"/>
        </a:xfrm>
        <a:prstGeom prst="rect">
          <a:avLst/>
        </a:prstGeom>
      </xdr:spPr>
    </xdr:pic>
    <xdr:clientData/>
  </xdr:oneCellAnchor>
  <xdr:oneCellAnchor>
    <xdr:from>
      <xdr:col>10</xdr:col>
      <xdr:colOff>0</xdr:colOff>
      <xdr:row>6</xdr:row>
      <xdr:rowOff>0</xdr:rowOff>
    </xdr:from>
    <xdr:ext cx="3333750" cy="1895475"/>
    <xdr:pic>
      <xdr:nvPicPr>
        <xdr:cNvPr id="12" name="Image 11" descr="Picture"/>
        <xdr:cNvPicPr/>
      </xdr:nvPicPr>
      <xdr:blipFill>
        <a:blip r:embed="rId11" cstate="print"/>
        <a:stretch>
          <a:fillRect/>
        </a:stretch>
      </xdr:blipFill>
      <xdr:spPr>
        <a:xfrm>
          <a:off x="22250400" y="4660900"/>
          <a:ext cx="3333750" cy="1895475"/>
        </a:xfrm>
        <a:prstGeom prst="rect">
          <a:avLst/>
        </a:prstGeom>
      </xdr:spPr>
    </xdr:pic>
    <xdr:clientData/>
  </xdr:oneCellAnchor>
  <xdr:oneCellAnchor>
    <xdr:from>
      <xdr:col>1</xdr:col>
      <xdr:colOff>0</xdr:colOff>
      <xdr:row>6</xdr:row>
      <xdr:rowOff>0</xdr:rowOff>
    </xdr:from>
    <xdr:ext cx="933450" cy="942975"/>
    <xdr:pic>
      <xdr:nvPicPr>
        <xdr:cNvPr id="13" name="Image 12" descr="Picture"/>
        <xdr:cNvPicPr/>
      </xdr:nvPicPr>
      <xdr:blipFill>
        <a:blip r:embed="rId12" cstate="print"/>
        <a:stretch>
          <a:fillRect/>
        </a:stretch>
      </xdr:blipFill>
      <xdr:spPr>
        <a:xfrm>
          <a:off x="2286000" y="4660900"/>
          <a:ext cx="933450" cy="942975"/>
        </a:xfrm>
        <a:prstGeom prst="rect">
          <a:avLst/>
        </a:prstGeom>
      </xdr:spPr>
    </xdr:pic>
    <xdr:clientData/>
  </xdr:oneCellAnchor>
  <xdr:oneCellAnchor>
    <xdr:from>
      <xdr:col>6</xdr:col>
      <xdr:colOff>0</xdr:colOff>
      <xdr:row>7</xdr:row>
      <xdr:rowOff>0</xdr:rowOff>
    </xdr:from>
    <xdr:ext cx="4000500" cy="1895475"/>
    <xdr:pic>
      <xdr:nvPicPr>
        <xdr:cNvPr id="14" name="Image 13" descr="Picture"/>
        <xdr:cNvPicPr/>
      </xdr:nvPicPr>
      <xdr:blipFill>
        <a:blip r:embed="rId13" cstate="print"/>
        <a:stretch>
          <a:fillRect/>
        </a:stretch>
      </xdr:blipFill>
      <xdr:spPr>
        <a:xfrm>
          <a:off x="9829800" y="6565900"/>
          <a:ext cx="4000500" cy="1895475"/>
        </a:xfrm>
        <a:prstGeom prst="rect">
          <a:avLst/>
        </a:prstGeom>
      </xdr:spPr>
    </xdr:pic>
    <xdr:clientData/>
  </xdr:oneCellAnchor>
  <xdr:oneCellAnchor>
    <xdr:from>
      <xdr:col>8</xdr:col>
      <xdr:colOff>0</xdr:colOff>
      <xdr:row>7</xdr:row>
      <xdr:rowOff>0</xdr:rowOff>
    </xdr:from>
    <xdr:ext cx="3333750" cy="1895475"/>
    <xdr:pic>
      <xdr:nvPicPr>
        <xdr:cNvPr id="15" name="Image 14" descr="Picture"/>
        <xdr:cNvPicPr/>
      </xdr:nvPicPr>
      <xdr:blipFill>
        <a:blip r:embed="rId14" cstate="print"/>
        <a:stretch>
          <a:fillRect/>
        </a:stretch>
      </xdr:blipFill>
      <xdr:spPr>
        <a:xfrm>
          <a:off x="17449800" y="6565900"/>
          <a:ext cx="3333750" cy="1895475"/>
        </a:xfrm>
        <a:prstGeom prst="rect">
          <a:avLst/>
        </a:prstGeom>
      </xdr:spPr>
    </xdr:pic>
    <xdr:clientData/>
  </xdr:oneCellAnchor>
  <xdr:oneCellAnchor>
    <xdr:from>
      <xdr:col>10</xdr:col>
      <xdr:colOff>0</xdr:colOff>
      <xdr:row>7</xdr:row>
      <xdr:rowOff>0</xdr:rowOff>
    </xdr:from>
    <xdr:ext cx="3333750" cy="1895475"/>
    <xdr:pic>
      <xdr:nvPicPr>
        <xdr:cNvPr id="16" name="Image 15" descr="Picture"/>
        <xdr:cNvPicPr/>
      </xdr:nvPicPr>
      <xdr:blipFill>
        <a:blip r:embed="rId15" cstate="print"/>
        <a:stretch>
          <a:fillRect/>
        </a:stretch>
      </xdr:blipFill>
      <xdr:spPr>
        <a:xfrm>
          <a:off x="22250400" y="6565900"/>
          <a:ext cx="3333750" cy="1895475"/>
        </a:xfrm>
        <a:prstGeom prst="rect">
          <a:avLst/>
        </a:prstGeom>
      </xdr:spPr>
    </xdr:pic>
    <xdr:clientData/>
  </xdr:oneCellAnchor>
  <xdr:oneCellAnchor>
    <xdr:from>
      <xdr:col>1</xdr:col>
      <xdr:colOff>0</xdr:colOff>
      <xdr:row>7</xdr:row>
      <xdr:rowOff>0</xdr:rowOff>
    </xdr:from>
    <xdr:ext cx="933450" cy="942975"/>
    <xdr:pic>
      <xdr:nvPicPr>
        <xdr:cNvPr id="17" name="Image 16" descr="Picture"/>
        <xdr:cNvPicPr/>
      </xdr:nvPicPr>
      <xdr:blipFill>
        <a:blip r:embed="rId16" cstate="print"/>
        <a:stretch>
          <a:fillRect/>
        </a:stretch>
      </xdr:blipFill>
      <xdr:spPr>
        <a:xfrm>
          <a:off x="2286000" y="6565900"/>
          <a:ext cx="933450" cy="942975"/>
        </a:xfrm>
        <a:prstGeom prst="rect">
          <a:avLst/>
        </a:prstGeom>
      </xdr:spPr>
    </xdr:pic>
    <xdr:clientData/>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oneCellAnchor>
    <xdr:from>
      <xdr:col>6</xdr:col>
      <xdr:colOff>0</xdr:colOff>
      <xdr:row>9</xdr:row>
      <xdr:rowOff>0</xdr:rowOff>
    </xdr:from>
    <xdr:ext cx="4000500" cy="1895475"/>
    <xdr:pic>
      <xdr:nvPicPr>
        <xdr:cNvPr id="2" name="Image 1" descr="Picture"/>
        <xdr:cNvPicPr/>
      </xdr:nvPicPr>
      <xdr:blipFill>
        <a:blip r:embed="rId1" cstate="print"/>
        <a:stretch>
          <a:fillRect/>
        </a:stretch>
      </xdr:blipFill>
      <xdr:spPr>
        <a:xfrm>
          <a:off x="9829800" y="2120900"/>
          <a:ext cx="4000500" cy="1895475"/>
        </a:xfrm>
        <a:prstGeom prst="rect">
          <a:avLst/>
        </a:prstGeom>
      </xdr:spPr>
    </xdr:pic>
    <xdr:clientData/>
  </xdr:oneCellAnchor>
  <xdr:oneCellAnchor>
    <xdr:from>
      <xdr:col>8</xdr:col>
      <xdr:colOff>0</xdr:colOff>
      <xdr:row>9</xdr:row>
      <xdr:rowOff>0</xdr:rowOff>
    </xdr:from>
    <xdr:ext cx="3333750" cy="1895475"/>
    <xdr:pic>
      <xdr:nvPicPr>
        <xdr:cNvPr id="3" name="Image 2" descr="Picture"/>
        <xdr:cNvPicPr/>
      </xdr:nvPicPr>
      <xdr:blipFill>
        <a:blip r:embed="rId2" cstate="print"/>
        <a:stretch>
          <a:fillRect/>
        </a:stretch>
      </xdr:blipFill>
      <xdr:spPr>
        <a:xfrm>
          <a:off x="17449800" y="2120900"/>
          <a:ext cx="3333750" cy="1895475"/>
        </a:xfrm>
        <a:prstGeom prst="rect">
          <a:avLst/>
        </a:prstGeom>
      </xdr:spPr>
    </xdr:pic>
    <xdr:clientData/>
  </xdr:oneCellAnchor>
  <xdr:oneCellAnchor>
    <xdr:from>
      <xdr:col>10</xdr:col>
      <xdr:colOff>0</xdr:colOff>
      <xdr:row>9</xdr:row>
      <xdr:rowOff>0</xdr:rowOff>
    </xdr:from>
    <xdr:ext cx="3333750" cy="1895475"/>
    <xdr:pic>
      <xdr:nvPicPr>
        <xdr:cNvPr id="4" name="Image 3" descr="Picture"/>
        <xdr:cNvPicPr/>
      </xdr:nvPicPr>
      <xdr:blipFill>
        <a:blip r:embed="rId3" cstate="print"/>
        <a:stretch>
          <a:fillRect/>
        </a:stretch>
      </xdr:blipFill>
      <xdr:spPr>
        <a:xfrm>
          <a:off x="22250400" y="2120900"/>
          <a:ext cx="3333750" cy="1895475"/>
        </a:xfrm>
        <a:prstGeom prst="rect">
          <a:avLst/>
        </a:prstGeom>
      </xdr:spPr>
    </xdr:pic>
    <xdr:clientData/>
  </xdr:oneCellAnchor>
  <xdr:oneCellAnchor>
    <xdr:from>
      <xdr:col>1</xdr:col>
      <xdr:colOff>0</xdr:colOff>
      <xdr:row>9</xdr:row>
      <xdr:rowOff>0</xdr:rowOff>
    </xdr:from>
    <xdr:ext cx="933450" cy="942975"/>
    <xdr:pic>
      <xdr:nvPicPr>
        <xdr:cNvPr id="5" name="Image 4" descr="Picture"/>
        <xdr:cNvPicPr/>
      </xdr:nvPicPr>
      <xdr:blipFill>
        <a:blip r:embed="rId4" cstate="print"/>
        <a:stretch>
          <a:fillRect/>
        </a:stretch>
      </xdr:blipFill>
      <xdr:spPr>
        <a:xfrm>
          <a:off x="2286000" y="2120900"/>
          <a:ext cx="933450" cy="942975"/>
        </a:xfrm>
        <a:prstGeom prst="rect">
          <a:avLst/>
        </a:prstGeom>
      </xdr:spPr>
    </xdr:pic>
    <xdr:clientData/>
  </xdr:oneCellAnchor>
  <xdr:oneCellAnchor>
    <xdr:from>
      <xdr:col>6</xdr:col>
      <xdr:colOff>0</xdr:colOff>
      <xdr:row>10</xdr:row>
      <xdr:rowOff>0</xdr:rowOff>
    </xdr:from>
    <xdr:ext cx="4000500" cy="1895475"/>
    <xdr:pic>
      <xdr:nvPicPr>
        <xdr:cNvPr id="6" name="Image 5" descr="Picture"/>
        <xdr:cNvPicPr/>
      </xdr:nvPicPr>
      <xdr:blipFill>
        <a:blip r:embed="rId5" cstate="print"/>
        <a:stretch>
          <a:fillRect/>
        </a:stretch>
      </xdr:blipFill>
      <xdr:spPr>
        <a:xfrm>
          <a:off x="9829800" y="4025900"/>
          <a:ext cx="4000500" cy="1895475"/>
        </a:xfrm>
        <a:prstGeom prst="rect">
          <a:avLst/>
        </a:prstGeom>
      </xdr:spPr>
    </xdr:pic>
    <xdr:clientData/>
  </xdr:oneCellAnchor>
  <xdr:oneCellAnchor>
    <xdr:from>
      <xdr:col>8</xdr:col>
      <xdr:colOff>0</xdr:colOff>
      <xdr:row>10</xdr:row>
      <xdr:rowOff>0</xdr:rowOff>
    </xdr:from>
    <xdr:ext cx="3333750" cy="1895475"/>
    <xdr:pic>
      <xdr:nvPicPr>
        <xdr:cNvPr id="7" name="Image 6" descr="Picture"/>
        <xdr:cNvPicPr/>
      </xdr:nvPicPr>
      <xdr:blipFill>
        <a:blip r:embed="rId6" cstate="print"/>
        <a:stretch>
          <a:fillRect/>
        </a:stretch>
      </xdr:blipFill>
      <xdr:spPr>
        <a:xfrm>
          <a:off x="17449800" y="4025900"/>
          <a:ext cx="3333750" cy="1895475"/>
        </a:xfrm>
        <a:prstGeom prst="rect">
          <a:avLst/>
        </a:prstGeom>
      </xdr:spPr>
    </xdr:pic>
    <xdr:clientData/>
  </xdr:oneCellAnchor>
  <xdr:oneCellAnchor>
    <xdr:from>
      <xdr:col>10</xdr:col>
      <xdr:colOff>0</xdr:colOff>
      <xdr:row>10</xdr:row>
      <xdr:rowOff>0</xdr:rowOff>
    </xdr:from>
    <xdr:ext cx="3333750" cy="1895475"/>
    <xdr:pic>
      <xdr:nvPicPr>
        <xdr:cNvPr id="8" name="Image 7" descr="Picture"/>
        <xdr:cNvPicPr/>
      </xdr:nvPicPr>
      <xdr:blipFill>
        <a:blip r:embed="rId7" cstate="print"/>
        <a:stretch>
          <a:fillRect/>
        </a:stretch>
      </xdr:blipFill>
      <xdr:spPr>
        <a:xfrm>
          <a:off x="22250400" y="4025900"/>
          <a:ext cx="3333750" cy="1895475"/>
        </a:xfrm>
        <a:prstGeom prst="rect">
          <a:avLst/>
        </a:prstGeom>
      </xdr:spPr>
    </xdr:pic>
    <xdr:clientData/>
  </xdr:oneCellAnchor>
  <xdr:oneCellAnchor>
    <xdr:from>
      <xdr:col>1</xdr:col>
      <xdr:colOff>0</xdr:colOff>
      <xdr:row>10</xdr:row>
      <xdr:rowOff>0</xdr:rowOff>
    </xdr:from>
    <xdr:ext cx="933450" cy="942975"/>
    <xdr:pic>
      <xdr:nvPicPr>
        <xdr:cNvPr id="9" name="Image 8" descr="Picture"/>
        <xdr:cNvPicPr/>
      </xdr:nvPicPr>
      <xdr:blipFill>
        <a:blip r:embed="rId8" cstate="print"/>
        <a:stretch>
          <a:fillRect/>
        </a:stretch>
      </xdr:blipFill>
      <xdr:spPr>
        <a:xfrm>
          <a:off x="2286000" y="4025900"/>
          <a:ext cx="933450" cy="942975"/>
        </a:xfrm>
        <a:prstGeom prst="rect">
          <a:avLst/>
        </a:prstGeom>
      </xdr:spPr>
    </xdr:pic>
    <xdr:clientData/>
  </xdr:oneCellAnchor>
  <xdr:oneCellAnchor>
    <xdr:from>
      <xdr:col>6</xdr:col>
      <xdr:colOff>0</xdr:colOff>
      <xdr:row>11</xdr:row>
      <xdr:rowOff>0</xdr:rowOff>
    </xdr:from>
    <xdr:ext cx="4000500" cy="1895475"/>
    <xdr:pic>
      <xdr:nvPicPr>
        <xdr:cNvPr id="10" name="Image 9" descr="Picture"/>
        <xdr:cNvPicPr/>
      </xdr:nvPicPr>
      <xdr:blipFill>
        <a:blip r:embed="rId9" cstate="print"/>
        <a:stretch>
          <a:fillRect/>
        </a:stretch>
      </xdr:blipFill>
      <xdr:spPr>
        <a:xfrm>
          <a:off x="9829800" y="5930900"/>
          <a:ext cx="4000500" cy="1895475"/>
        </a:xfrm>
        <a:prstGeom prst="rect">
          <a:avLst/>
        </a:prstGeom>
      </xdr:spPr>
    </xdr:pic>
    <xdr:clientData/>
  </xdr:oneCellAnchor>
  <xdr:oneCellAnchor>
    <xdr:from>
      <xdr:col>8</xdr:col>
      <xdr:colOff>0</xdr:colOff>
      <xdr:row>11</xdr:row>
      <xdr:rowOff>0</xdr:rowOff>
    </xdr:from>
    <xdr:ext cx="3333750" cy="1895475"/>
    <xdr:pic>
      <xdr:nvPicPr>
        <xdr:cNvPr id="11" name="Image 10" descr="Picture"/>
        <xdr:cNvPicPr/>
      </xdr:nvPicPr>
      <xdr:blipFill>
        <a:blip r:embed="rId10" cstate="print"/>
        <a:stretch>
          <a:fillRect/>
        </a:stretch>
      </xdr:blipFill>
      <xdr:spPr>
        <a:xfrm>
          <a:off x="17449800" y="5930900"/>
          <a:ext cx="3333750" cy="1895475"/>
        </a:xfrm>
        <a:prstGeom prst="rect">
          <a:avLst/>
        </a:prstGeom>
      </xdr:spPr>
    </xdr:pic>
    <xdr:clientData/>
  </xdr:oneCellAnchor>
  <xdr:oneCellAnchor>
    <xdr:from>
      <xdr:col>10</xdr:col>
      <xdr:colOff>0</xdr:colOff>
      <xdr:row>11</xdr:row>
      <xdr:rowOff>0</xdr:rowOff>
    </xdr:from>
    <xdr:ext cx="3333750" cy="1895475"/>
    <xdr:pic>
      <xdr:nvPicPr>
        <xdr:cNvPr id="12" name="Image 11" descr="Picture"/>
        <xdr:cNvPicPr/>
      </xdr:nvPicPr>
      <xdr:blipFill>
        <a:blip r:embed="rId11" cstate="print"/>
        <a:stretch>
          <a:fillRect/>
        </a:stretch>
      </xdr:blipFill>
      <xdr:spPr>
        <a:xfrm>
          <a:off x="22250400" y="5930900"/>
          <a:ext cx="3333750" cy="1895475"/>
        </a:xfrm>
        <a:prstGeom prst="rect">
          <a:avLst/>
        </a:prstGeom>
      </xdr:spPr>
    </xdr:pic>
    <xdr:clientData/>
  </xdr:oneCellAnchor>
  <xdr:oneCellAnchor>
    <xdr:from>
      <xdr:col>1</xdr:col>
      <xdr:colOff>0</xdr:colOff>
      <xdr:row>11</xdr:row>
      <xdr:rowOff>0</xdr:rowOff>
    </xdr:from>
    <xdr:ext cx="933450" cy="942975"/>
    <xdr:pic>
      <xdr:nvPicPr>
        <xdr:cNvPr id="13" name="Image 12" descr="Picture"/>
        <xdr:cNvPicPr/>
      </xdr:nvPicPr>
      <xdr:blipFill>
        <a:blip r:embed="rId12" cstate="print"/>
        <a:stretch>
          <a:fillRect/>
        </a:stretch>
      </xdr:blipFill>
      <xdr:spPr>
        <a:xfrm>
          <a:off x="2286000" y="5930900"/>
          <a:ext cx="933450" cy="942975"/>
        </a:xfrm>
        <a:prstGeom prst="rect">
          <a:avLst/>
        </a:prstGeom>
      </xdr:spPr>
    </xdr:pic>
    <xdr:clientData/>
  </xdr:oneCellAnchor>
  <xdr:oneCellAnchor>
    <xdr:from>
      <xdr:col>6</xdr:col>
      <xdr:colOff>0</xdr:colOff>
      <xdr:row>12</xdr:row>
      <xdr:rowOff>0</xdr:rowOff>
    </xdr:from>
    <xdr:ext cx="4000500" cy="1895475"/>
    <xdr:pic>
      <xdr:nvPicPr>
        <xdr:cNvPr id="14" name="Image 13" descr="Picture"/>
        <xdr:cNvPicPr/>
      </xdr:nvPicPr>
      <xdr:blipFill>
        <a:blip r:embed="rId13" cstate="print"/>
        <a:stretch>
          <a:fillRect/>
        </a:stretch>
      </xdr:blipFill>
      <xdr:spPr>
        <a:xfrm>
          <a:off x="9829800" y="7835900"/>
          <a:ext cx="4000500" cy="1895475"/>
        </a:xfrm>
        <a:prstGeom prst="rect">
          <a:avLst/>
        </a:prstGeom>
      </xdr:spPr>
    </xdr:pic>
    <xdr:clientData/>
  </xdr:oneCellAnchor>
  <xdr:oneCellAnchor>
    <xdr:from>
      <xdr:col>8</xdr:col>
      <xdr:colOff>0</xdr:colOff>
      <xdr:row>12</xdr:row>
      <xdr:rowOff>0</xdr:rowOff>
    </xdr:from>
    <xdr:ext cx="3333750" cy="1895475"/>
    <xdr:pic>
      <xdr:nvPicPr>
        <xdr:cNvPr id="15" name="Image 14" descr="Picture"/>
        <xdr:cNvPicPr/>
      </xdr:nvPicPr>
      <xdr:blipFill>
        <a:blip r:embed="rId14" cstate="print"/>
        <a:stretch>
          <a:fillRect/>
        </a:stretch>
      </xdr:blipFill>
      <xdr:spPr>
        <a:xfrm>
          <a:off x="17449800" y="7835900"/>
          <a:ext cx="3333750" cy="1895475"/>
        </a:xfrm>
        <a:prstGeom prst="rect">
          <a:avLst/>
        </a:prstGeom>
      </xdr:spPr>
    </xdr:pic>
    <xdr:clientData/>
  </xdr:oneCellAnchor>
  <xdr:oneCellAnchor>
    <xdr:from>
      <xdr:col>10</xdr:col>
      <xdr:colOff>0</xdr:colOff>
      <xdr:row>12</xdr:row>
      <xdr:rowOff>0</xdr:rowOff>
    </xdr:from>
    <xdr:ext cx="3333750" cy="1895475"/>
    <xdr:pic>
      <xdr:nvPicPr>
        <xdr:cNvPr id="16" name="Image 15" descr="Picture"/>
        <xdr:cNvPicPr/>
      </xdr:nvPicPr>
      <xdr:blipFill>
        <a:blip r:embed="rId15" cstate="print"/>
        <a:stretch>
          <a:fillRect/>
        </a:stretch>
      </xdr:blipFill>
      <xdr:spPr>
        <a:xfrm>
          <a:off x="22250400" y="7835900"/>
          <a:ext cx="3333750" cy="1895475"/>
        </a:xfrm>
        <a:prstGeom prst="rect">
          <a:avLst/>
        </a:prstGeom>
      </xdr:spPr>
    </xdr:pic>
    <xdr:clientData/>
  </xdr:oneCellAnchor>
  <xdr:oneCellAnchor>
    <xdr:from>
      <xdr:col>1</xdr:col>
      <xdr:colOff>0</xdr:colOff>
      <xdr:row>12</xdr:row>
      <xdr:rowOff>0</xdr:rowOff>
    </xdr:from>
    <xdr:ext cx="933450" cy="942975"/>
    <xdr:pic>
      <xdr:nvPicPr>
        <xdr:cNvPr id="17" name="Image 16" descr="Picture"/>
        <xdr:cNvPicPr/>
      </xdr:nvPicPr>
      <xdr:blipFill>
        <a:blip r:embed="rId16" cstate="print"/>
        <a:stretch>
          <a:fillRect/>
        </a:stretch>
      </xdr:blipFill>
      <xdr:spPr>
        <a:xfrm>
          <a:off x="2286000" y="7835900"/>
          <a:ext cx="933450" cy="942975"/>
        </a:xfrm>
        <a:prstGeom prst="rect">
          <a:avLst/>
        </a:prstGeom>
      </xdr:spPr>
    </xdr:pic>
    <xdr:clientData/>
  </xdr:oneCellAnchor>
  <xdr:oneCellAnchor>
    <xdr:from>
      <xdr:col>6</xdr:col>
      <xdr:colOff>0</xdr:colOff>
      <xdr:row>13</xdr:row>
      <xdr:rowOff>0</xdr:rowOff>
    </xdr:from>
    <xdr:ext cx="4000500" cy="1895475"/>
    <xdr:pic>
      <xdr:nvPicPr>
        <xdr:cNvPr id="18" name="Image 17" descr="Picture"/>
        <xdr:cNvPicPr/>
      </xdr:nvPicPr>
      <xdr:blipFill>
        <a:blip r:embed="rId17" cstate="print"/>
        <a:stretch>
          <a:fillRect/>
        </a:stretch>
      </xdr:blipFill>
      <xdr:spPr>
        <a:xfrm>
          <a:off x="9829800" y="9740900"/>
          <a:ext cx="4000500" cy="1895475"/>
        </a:xfrm>
        <a:prstGeom prst="rect">
          <a:avLst/>
        </a:prstGeom>
      </xdr:spPr>
    </xdr:pic>
    <xdr:clientData/>
  </xdr:oneCellAnchor>
  <xdr:oneCellAnchor>
    <xdr:from>
      <xdr:col>8</xdr:col>
      <xdr:colOff>0</xdr:colOff>
      <xdr:row>13</xdr:row>
      <xdr:rowOff>0</xdr:rowOff>
    </xdr:from>
    <xdr:ext cx="3333750" cy="1895475"/>
    <xdr:pic>
      <xdr:nvPicPr>
        <xdr:cNvPr id="19" name="Image 18" descr="Picture"/>
        <xdr:cNvPicPr/>
      </xdr:nvPicPr>
      <xdr:blipFill>
        <a:blip r:embed="rId18" cstate="print"/>
        <a:stretch>
          <a:fillRect/>
        </a:stretch>
      </xdr:blipFill>
      <xdr:spPr>
        <a:xfrm>
          <a:off x="17449800" y="9740900"/>
          <a:ext cx="3333750" cy="1895475"/>
        </a:xfrm>
        <a:prstGeom prst="rect">
          <a:avLst/>
        </a:prstGeom>
      </xdr:spPr>
    </xdr:pic>
    <xdr:clientData/>
  </xdr:oneCellAnchor>
  <xdr:oneCellAnchor>
    <xdr:from>
      <xdr:col>10</xdr:col>
      <xdr:colOff>0</xdr:colOff>
      <xdr:row>13</xdr:row>
      <xdr:rowOff>0</xdr:rowOff>
    </xdr:from>
    <xdr:ext cx="3333750" cy="1895475"/>
    <xdr:pic>
      <xdr:nvPicPr>
        <xdr:cNvPr id="20" name="Image 19" descr="Picture"/>
        <xdr:cNvPicPr/>
      </xdr:nvPicPr>
      <xdr:blipFill>
        <a:blip r:embed="rId19" cstate="print"/>
        <a:stretch>
          <a:fillRect/>
        </a:stretch>
      </xdr:blipFill>
      <xdr:spPr>
        <a:xfrm>
          <a:off x="22250400" y="9740900"/>
          <a:ext cx="3333750" cy="1895475"/>
        </a:xfrm>
        <a:prstGeom prst="rect">
          <a:avLst/>
        </a:prstGeom>
      </xdr:spPr>
    </xdr:pic>
    <xdr:clientData/>
  </xdr:oneCellAnchor>
  <xdr:oneCellAnchor>
    <xdr:from>
      <xdr:col>1</xdr:col>
      <xdr:colOff>0</xdr:colOff>
      <xdr:row>13</xdr:row>
      <xdr:rowOff>0</xdr:rowOff>
    </xdr:from>
    <xdr:ext cx="933450" cy="942975"/>
    <xdr:pic>
      <xdr:nvPicPr>
        <xdr:cNvPr id="21" name="Image 20" descr="Picture"/>
        <xdr:cNvPicPr/>
      </xdr:nvPicPr>
      <xdr:blipFill>
        <a:blip r:embed="rId20" cstate="print"/>
        <a:stretch>
          <a:fillRect/>
        </a:stretch>
      </xdr:blipFill>
      <xdr:spPr>
        <a:xfrm>
          <a:off x="2286000" y="9740900"/>
          <a:ext cx="933450" cy="942975"/>
        </a:xfrm>
        <a:prstGeom prst="rect">
          <a:avLst/>
        </a:prstGeom>
      </xdr:spPr>
    </xdr:pic>
    <xdr:clientData/>
  </xdr:oneCellAnchor>
  <xdr:oneCellAnchor>
    <xdr:from>
      <xdr:col>6</xdr:col>
      <xdr:colOff>0</xdr:colOff>
      <xdr:row>14</xdr:row>
      <xdr:rowOff>0</xdr:rowOff>
    </xdr:from>
    <xdr:ext cx="4000500" cy="1895475"/>
    <xdr:pic>
      <xdr:nvPicPr>
        <xdr:cNvPr id="22" name="Image 21" descr="Picture"/>
        <xdr:cNvPicPr/>
      </xdr:nvPicPr>
      <xdr:blipFill>
        <a:blip r:embed="rId21" cstate="print"/>
        <a:stretch>
          <a:fillRect/>
        </a:stretch>
      </xdr:blipFill>
      <xdr:spPr>
        <a:xfrm>
          <a:off x="9829800" y="11645900"/>
          <a:ext cx="4000500" cy="1895475"/>
        </a:xfrm>
        <a:prstGeom prst="rect">
          <a:avLst/>
        </a:prstGeom>
      </xdr:spPr>
    </xdr:pic>
    <xdr:clientData/>
  </xdr:oneCellAnchor>
  <xdr:oneCellAnchor>
    <xdr:from>
      <xdr:col>8</xdr:col>
      <xdr:colOff>0</xdr:colOff>
      <xdr:row>14</xdr:row>
      <xdr:rowOff>0</xdr:rowOff>
    </xdr:from>
    <xdr:ext cx="3333750" cy="1895475"/>
    <xdr:pic>
      <xdr:nvPicPr>
        <xdr:cNvPr id="23" name="Image 22" descr="Picture"/>
        <xdr:cNvPicPr/>
      </xdr:nvPicPr>
      <xdr:blipFill>
        <a:blip r:embed="rId22" cstate="print"/>
        <a:stretch>
          <a:fillRect/>
        </a:stretch>
      </xdr:blipFill>
      <xdr:spPr>
        <a:xfrm>
          <a:off x="17449800" y="11645900"/>
          <a:ext cx="3333750" cy="1895475"/>
        </a:xfrm>
        <a:prstGeom prst="rect">
          <a:avLst/>
        </a:prstGeom>
      </xdr:spPr>
    </xdr:pic>
    <xdr:clientData/>
  </xdr:oneCellAnchor>
  <xdr:oneCellAnchor>
    <xdr:from>
      <xdr:col>10</xdr:col>
      <xdr:colOff>0</xdr:colOff>
      <xdr:row>14</xdr:row>
      <xdr:rowOff>0</xdr:rowOff>
    </xdr:from>
    <xdr:ext cx="3333750" cy="1895475"/>
    <xdr:pic>
      <xdr:nvPicPr>
        <xdr:cNvPr id="24" name="Image 23" descr="Picture"/>
        <xdr:cNvPicPr/>
      </xdr:nvPicPr>
      <xdr:blipFill>
        <a:blip r:embed="rId23" cstate="print"/>
        <a:stretch>
          <a:fillRect/>
        </a:stretch>
      </xdr:blipFill>
      <xdr:spPr>
        <a:xfrm>
          <a:off x="22250400" y="11645900"/>
          <a:ext cx="3333750" cy="1895475"/>
        </a:xfrm>
        <a:prstGeom prst="rect">
          <a:avLst/>
        </a:prstGeom>
      </xdr:spPr>
    </xdr:pic>
    <xdr:clientData/>
  </xdr:oneCellAnchor>
  <xdr:oneCellAnchor>
    <xdr:from>
      <xdr:col>1</xdr:col>
      <xdr:colOff>0</xdr:colOff>
      <xdr:row>14</xdr:row>
      <xdr:rowOff>0</xdr:rowOff>
    </xdr:from>
    <xdr:ext cx="933450" cy="942975"/>
    <xdr:pic>
      <xdr:nvPicPr>
        <xdr:cNvPr id="25" name="Image 24" descr="Picture"/>
        <xdr:cNvPicPr/>
      </xdr:nvPicPr>
      <xdr:blipFill>
        <a:blip r:embed="rId24" cstate="print"/>
        <a:stretch>
          <a:fillRect/>
        </a:stretch>
      </xdr:blipFill>
      <xdr:spPr>
        <a:xfrm>
          <a:off x="2286000" y="11645900"/>
          <a:ext cx="933450" cy="942975"/>
        </a:xfrm>
        <a:prstGeom prst="rect">
          <a:avLst/>
        </a:prstGeom>
      </xdr:spPr>
    </xdr:pic>
    <xdr:clientData/>
  </xdr:oneCellAnchor>
  <xdr:oneCellAnchor>
    <xdr:from>
      <xdr:col>6</xdr:col>
      <xdr:colOff>0</xdr:colOff>
      <xdr:row>15</xdr:row>
      <xdr:rowOff>0</xdr:rowOff>
    </xdr:from>
    <xdr:ext cx="4000500" cy="1895475"/>
    <xdr:pic>
      <xdr:nvPicPr>
        <xdr:cNvPr id="26" name="Image 25" descr="Picture"/>
        <xdr:cNvPicPr/>
      </xdr:nvPicPr>
      <xdr:blipFill>
        <a:blip r:embed="rId25" cstate="print"/>
        <a:stretch>
          <a:fillRect/>
        </a:stretch>
      </xdr:blipFill>
      <xdr:spPr>
        <a:xfrm>
          <a:off x="9829800" y="13550900"/>
          <a:ext cx="4000500" cy="1895475"/>
        </a:xfrm>
        <a:prstGeom prst="rect">
          <a:avLst/>
        </a:prstGeom>
      </xdr:spPr>
    </xdr:pic>
    <xdr:clientData/>
  </xdr:oneCellAnchor>
  <xdr:oneCellAnchor>
    <xdr:from>
      <xdr:col>8</xdr:col>
      <xdr:colOff>0</xdr:colOff>
      <xdr:row>15</xdr:row>
      <xdr:rowOff>0</xdr:rowOff>
    </xdr:from>
    <xdr:ext cx="3333750" cy="1895475"/>
    <xdr:pic>
      <xdr:nvPicPr>
        <xdr:cNvPr id="27" name="Image 26" descr="Picture"/>
        <xdr:cNvPicPr/>
      </xdr:nvPicPr>
      <xdr:blipFill>
        <a:blip r:embed="rId26" cstate="print"/>
        <a:stretch>
          <a:fillRect/>
        </a:stretch>
      </xdr:blipFill>
      <xdr:spPr>
        <a:xfrm>
          <a:off x="17449800" y="13550900"/>
          <a:ext cx="3333750" cy="1895475"/>
        </a:xfrm>
        <a:prstGeom prst="rect">
          <a:avLst/>
        </a:prstGeom>
      </xdr:spPr>
    </xdr:pic>
    <xdr:clientData/>
  </xdr:oneCellAnchor>
  <xdr:oneCellAnchor>
    <xdr:from>
      <xdr:col>10</xdr:col>
      <xdr:colOff>0</xdr:colOff>
      <xdr:row>15</xdr:row>
      <xdr:rowOff>0</xdr:rowOff>
    </xdr:from>
    <xdr:ext cx="3333750" cy="1895475"/>
    <xdr:pic>
      <xdr:nvPicPr>
        <xdr:cNvPr id="28" name="Image 27" descr="Picture"/>
        <xdr:cNvPicPr/>
      </xdr:nvPicPr>
      <xdr:blipFill>
        <a:blip r:embed="rId27" cstate="print"/>
        <a:stretch>
          <a:fillRect/>
        </a:stretch>
      </xdr:blipFill>
      <xdr:spPr>
        <a:xfrm>
          <a:off x="22250400" y="13550900"/>
          <a:ext cx="3333750" cy="1895475"/>
        </a:xfrm>
        <a:prstGeom prst="rect">
          <a:avLst/>
        </a:prstGeom>
      </xdr:spPr>
    </xdr:pic>
    <xdr:clientData/>
  </xdr:oneCellAnchor>
  <xdr:oneCellAnchor>
    <xdr:from>
      <xdr:col>1</xdr:col>
      <xdr:colOff>0</xdr:colOff>
      <xdr:row>15</xdr:row>
      <xdr:rowOff>0</xdr:rowOff>
    </xdr:from>
    <xdr:ext cx="933450" cy="942975"/>
    <xdr:pic>
      <xdr:nvPicPr>
        <xdr:cNvPr id="29" name="Image 28" descr="Picture"/>
        <xdr:cNvPicPr/>
      </xdr:nvPicPr>
      <xdr:blipFill>
        <a:blip r:embed="rId28" cstate="print"/>
        <a:stretch>
          <a:fillRect/>
        </a:stretch>
      </xdr:blipFill>
      <xdr:spPr>
        <a:xfrm>
          <a:off x="2286000" y="13550900"/>
          <a:ext cx="933450" cy="942975"/>
        </a:xfrm>
        <a:prstGeom prst="rect">
          <a:avLst/>
        </a:prstGeom>
      </xdr:spPr>
    </xdr:pic>
    <xdr:clientData/>
  </xdr:oneCellAnchor>
  <xdr:oneCellAnchor>
    <xdr:from>
      <xdr:col>6</xdr:col>
      <xdr:colOff>0</xdr:colOff>
      <xdr:row>16</xdr:row>
      <xdr:rowOff>0</xdr:rowOff>
    </xdr:from>
    <xdr:ext cx="4000500" cy="1895475"/>
    <xdr:pic>
      <xdr:nvPicPr>
        <xdr:cNvPr id="30" name="Image 29" descr="Picture"/>
        <xdr:cNvPicPr/>
      </xdr:nvPicPr>
      <xdr:blipFill>
        <a:blip r:embed="rId29" cstate="print"/>
        <a:stretch>
          <a:fillRect/>
        </a:stretch>
      </xdr:blipFill>
      <xdr:spPr>
        <a:xfrm>
          <a:off x="9829800" y="15455900"/>
          <a:ext cx="4000500" cy="1895475"/>
        </a:xfrm>
        <a:prstGeom prst="rect">
          <a:avLst/>
        </a:prstGeom>
      </xdr:spPr>
    </xdr:pic>
    <xdr:clientData/>
  </xdr:oneCellAnchor>
  <xdr:oneCellAnchor>
    <xdr:from>
      <xdr:col>8</xdr:col>
      <xdr:colOff>0</xdr:colOff>
      <xdr:row>16</xdr:row>
      <xdr:rowOff>0</xdr:rowOff>
    </xdr:from>
    <xdr:ext cx="3333750" cy="1895475"/>
    <xdr:pic>
      <xdr:nvPicPr>
        <xdr:cNvPr id="31" name="Image 30" descr="Picture"/>
        <xdr:cNvPicPr/>
      </xdr:nvPicPr>
      <xdr:blipFill>
        <a:blip r:embed="rId30" cstate="print"/>
        <a:stretch>
          <a:fillRect/>
        </a:stretch>
      </xdr:blipFill>
      <xdr:spPr>
        <a:xfrm>
          <a:off x="17449800" y="15455900"/>
          <a:ext cx="3333750" cy="1895475"/>
        </a:xfrm>
        <a:prstGeom prst="rect">
          <a:avLst/>
        </a:prstGeom>
      </xdr:spPr>
    </xdr:pic>
    <xdr:clientData/>
  </xdr:oneCellAnchor>
  <xdr:oneCellAnchor>
    <xdr:from>
      <xdr:col>10</xdr:col>
      <xdr:colOff>0</xdr:colOff>
      <xdr:row>16</xdr:row>
      <xdr:rowOff>0</xdr:rowOff>
    </xdr:from>
    <xdr:ext cx="3333750" cy="1895475"/>
    <xdr:pic>
      <xdr:nvPicPr>
        <xdr:cNvPr id="32" name="Image 31" descr="Picture"/>
        <xdr:cNvPicPr/>
      </xdr:nvPicPr>
      <xdr:blipFill>
        <a:blip r:embed="rId31" cstate="print"/>
        <a:stretch>
          <a:fillRect/>
        </a:stretch>
      </xdr:blipFill>
      <xdr:spPr>
        <a:xfrm>
          <a:off x="22250400" y="15455900"/>
          <a:ext cx="3333750" cy="1895475"/>
        </a:xfrm>
        <a:prstGeom prst="rect">
          <a:avLst/>
        </a:prstGeom>
      </xdr:spPr>
    </xdr:pic>
    <xdr:clientData/>
  </xdr:oneCellAnchor>
  <xdr:oneCellAnchor>
    <xdr:from>
      <xdr:col>1</xdr:col>
      <xdr:colOff>0</xdr:colOff>
      <xdr:row>16</xdr:row>
      <xdr:rowOff>0</xdr:rowOff>
    </xdr:from>
    <xdr:ext cx="933450" cy="942975"/>
    <xdr:pic>
      <xdr:nvPicPr>
        <xdr:cNvPr id="33" name="Image 32" descr="Picture"/>
        <xdr:cNvPicPr/>
      </xdr:nvPicPr>
      <xdr:blipFill>
        <a:blip r:embed="rId32" cstate="print"/>
        <a:stretch>
          <a:fillRect/>
        </a:stretch>
      </xdr:blipFill>
      <xdr:spPr>
        <a:xfrm>
          <a:off x="2286000" y="15455900"/>
          <a:ext cx="933450" cy="942975"/>
        </a:xfrm>
        <a:prstGeom prst="rect">
          <a:avLst/>
        </a:prstGeom>
      </xdr:spPr>
    </xdr:pic>
    <xdr:clientData/>
  </xdr:oneCellAnchor>
  <xdr:oneCellAnchor>
    <xdr:from>
      <xdr:col>6</xdr:col>
      <xdr:colOff>0</xdr:colOff>
      <xdr:row>17</xdr:row>
      <xdr:rowOff>0</xdr:rowOff>
    </xdr:from>
    <xdr:ext cx="4000500" cy="1895475"/>
    <xdr:pic>
      <xdr:nvPicPr>
        <xdr:cNvPr id="34" name="Image 33" descr="Picture"/>
        <xdr:cNvPicPr/>
      </xdr:nvPicPr>
      <xdr:blipFill>
        <a:blip r:embed="rId33" cstate="print"/>
        <a:stretch>
          <a:fillRect/>
        </a:stretch>
      </xdr:blipFill>
      <xdr:spPr>
        <a:xfrm>
          <a:off x="9829800" y="17360900"/>
          <a:ext cx="4000500" cy="1895475"/>
        </a:xfrm>
        <a:prstGeom prst="rect">
          <a:avLst/>
        </a:prstGeom>
      </xdr:spPr>
    </xdr:pic>
    <xdr:clientData/>
  </xdr:oneCellAnchor>
  <xdr:oneCellAnchor>
    <xdr:from>
      <xdr:col>8</xdr:col>
      <xdr:colOff>0</xdr:colOff>
      <xdr:row>17</xdr:row>
      <xdr:rowOff>0</xdr:rowOff>
    </xdr:from>
    <xdr:ext cx="3333750" cy="1895475"/>
    <xdr:pic>
      <xdr:nvPicPr>
        <xdr:cNvPr id="35" name="Image 34" descr="Picture"/>
        <xdr:cNvPicPr/>
      </xdr:nvPicPr>
      <xdr:blipFill>
        <a:blip r:embed="rId34" cstate="print"/>
        <a:stretch>
          <a:fillRect/>
        </a:stretch>
      </xdr:blipFill>
      <xdr:spPr>
        <a:xfrm>
          <a:off x="17449800" y="17360900"/>
          <a:ext cx="3333750" cy="1895475"/>
        </a:xfrm>
        <a:prstGeom prst="rect">
          <a:avLst/>
        </a:prstGeom>
      </xdr:spPr>
    </xdr:pic>
    <xdr:clientData/>
  </xdr:oneCellAnchor>
  <xdr:oneCellAnchor>
    <xdr:from>
      <xdr:col>10</xdr:col>
      <xdr:colOff>0</xdr:colOff>
      <xdr:row>17</xdr:row>
      <xdr:rowOff>0</xdr:rowOff>
    </xdr:from>
    <xdr:ext cx="3333750" cy="1895475"/>
    <xdr:pic>
      <xdr:nvPicPr>
        <xdr:cNvPr id="36" name="Image 35" descr="Picture"/>
        <xdr:cNvPicPr/>
      </xdr:nvPicPr>
      <xdr:blipFill>
        <a:blip r:embed="rId35" cstate="print"/>
        <a:stretch>
          <a:fillRect/>
        </a:stretch>
      </xdr:blipFill>
      <xdr:spPr>
        <a:xfrm>
          <a:off x="22250400" y="17360900"/>
          <a:ext cx="3333750" cy="1895475"/>
        </a:xfrm>
        <a:prstGeom prst="rect">
          <a:avLst/>
        </a:prstGeom>
      </xdr:spPr>
    </xdr:pic>
    <xdr:clientData/>
  </xdr:oneCellAnchor>
  <xdr:oneCellAnchor>
    <xdr:from>
      <xdr:col>1</xdr:col>
      <xdr:colOff>0</xdr:colOff>
      <xdr:row>17</xdr:row>
      <xdr:rowOff>0</xdr:rowOff>
    </xdr:from>
    <xdr:ext cx="933450" cy="942975"/>
    <xdr:pic>
      <xdr:nvPicPr>
        <xdr:cNvPr id="37" name="Image 36" descr="Picture"/>
        <xdr:cNvPicPr/>
      </xdr:nvPicPr>
      <xdr:blipFill>
        <a:blip r:embed="rId36" cstate="print"/>
        <a:stretch>
          <a:fillRect/>
        </a:stretch>
      </xdr:blipFill>
      <xdr:spPr>
        <a:xfrm>
          <a:off x="2286000" y="17360900"/>
          <a:ext cx="933450" cy="942975"/>
        </a:xfrm>
        <a:prstGeom prst="rect">
          <a:avLst/>
        </a:prstGeom>
      </xdr:spPr>
    </xdr:pic>
    <xdr:clientData/>
  </xdr:oneCellAnchor>
  <xdr:oneCellAnchor>
    <xdr:from>
      <xdr:col>6</xdr:col>
      <xdr:colOff>0</xdr:colOff>
      <xdr:row>18</xdr:row>
      <xdr:rowOff>0</xdr:rowOff>
    </xdr:from>
    <xdr:ext cx="4000500" cy="1895475"/>
    <xdr:pic>
      <xdr:nvPicPr>
        <xdr:cNvPr id="38" name="Image 37" descr="Picture"/>
        <xdr:cNvPicPr/>
      </xdr:nvPicPr>
      <xdr:blipFill>
        <a:blip r:embed="rId37" cstate="print"/>
        <a:stretch>
          <a:fillRect/>
        </a:stretch>
      </xdr:blipFill>
      <xdr:spPr>
        <a:xfrm>
          <a:off x="9829800" y="19265900"/>
          <a:ext cx="4000500" cy="1895475"/>
        </a:xfrm>
        <a:prstGeom prst="rect">
          <a:avLst/>
        </a:prstGeom>
      </xdr:spPr>
    </xdr:pic>
    <xdr:clientData/>
  </xdr:oneCellAnchor>
  <xdr:oneCellAnchor>
    <xdr:from>
      <xdr:col>8</xdr:col>
      <xdr:colOff>0</xdr:colOff>
      <xdr:row>18</xdr:row>
      <xdr:rowOff>0</xdr:rowOff>
    </xdr:from>
    <xdr:ext cx="3333750" cy="1895475"/>
    <xdr:pic>
      <xdr:nvPicPr>
        <xdr:cNvPr id="39" name="Image 38" descr="Picture"/>
        <xdr:cNvPicPr/>
      </xdr:nvPicPr>
      <xdr:blipFill>
        <a:blip r:embed="rId38" cstate="print"/>
        <a:stretch>
          <a:fillRect/>
        </a:stretch>
      </xdr:blipFill>
      <xdr:spPr>
        <a:xfrm>
          <a:off x="17449800" y="19265900"/>
          <a:ext cx="3333750" cy="1895475"/>
        </a:xfrm>
        <a:prstGeom prst="rect">
          <a:avLst/>
        </a:prstGeom>
      </xdr:spPr>
    </xdr:pic>
    <xdr:clientData/>
  </xdr:oneCellAnchor>
  <xdr:oneCellAnchor>
    <xdr:from>
      <xdr:col>10</xdr:col>
      <xdr:colOff>0</xdr:colOff>
      <xdr:row>18</xdr:row>
      <xdr:rowOff>0</xdr:rowOff>
    </xdr:from>
    <xdr:ext cx="3333750" cy="1895475"/>
    <xdr:pic>
      <xdr:nvPicPr>
        <xdr:cNvPr id="40" name="Image 39" descr="Picture"/>
        <xdr:cNvPicPr/>
      </xdr:nvPicPr>
      <xdr:blipFill>
        <a:blip r:embed="rId39" cstate="print"/>
        <a:stretch>
          <a:fillRect/>
        </a:stretch>
      </xdr:blipFill>
      <xdr:spPr>
        <a:xfrm>
          <a:off x="22250400" y="19265900"/>
          <a:ext cx="3333750" cy="1895475"/>
        </a:xfrm>
        <a:prstGeom prst="rect">
          <a:avLst/>
        </a:prstGeom>
      </xdr:spPr>
    </xdr:pic>
    <xdr:clientData/>
  </xdr:oneCellAnchor>
  <xdr:oneCellAnchor>
    <xdr:from>
      <xdr:col>1</xdr:col>
      <xdr:colOff>0</xdr:colOff>
      <xdr:row>18</xdr:row>
      <xdr:rowOff>0</xdr:rowOff>
    </xdr:from>
    <xdr:ext cx="933450" cy="942975"/>
    <xdr:pic>
      <xdr:nvPicPr>
        <xdr:cNvPr id="41" name="Image 40" descr="Picture"/>
        <xdr:cNvPicPr/>
      </xdr:nvPicPr>
      <xdr:blipFill>
        <a:blip r:embed="rId40" cstate="print"/>
        <a:stretch>
          <a:fillRect/>
        </a:stretch>
      </xdr:blipFill>
      <xdr:spPr>
        <a:xfrm>
          <a:off x="2286000" y="19265900"/>
          <a:ext cx="933450" cy="942975"/>
        </a:xfrm>
        <a:prstGeom prst="rect">
          <a:avLst/>
        </a:prstGeom>
      </xdr:spPr>
    </xdr:pic>
    <xdr:clientData/>
  </xdr:oneCellAnchor>
  <xdr:oneCellAnchor>
    <xdr:from>
      <xdr:col>6</xdr:col>
      <xdr:colOff>0</xdr:colOff>
      <xdr:row>19</xdr:row>
      <xdr:rowOff>0</xdr:rowOff>
    </xdr:from>
    <xdr:ext cx="4000500" cy="1895475"/>
    <xdr:pic>
      <xdr:nvPicPr>
        <xdr:cNvPr id="42" name="Image 41" descr="Picture"/>
        <xdr:cNvPicPr/>
      </xdr:nvPicPr>
      <xdr:blipFill>
        <a:blip r:embed="rId41" cstate="print"/>
        <a:stretch>
          <a:fillRect/>
        </a:stretch>
      </xdr:blipFill>
      <xdr:spPr>
        <a:xfrm>
          <a:off x="9829800" y="21170900"/>
          <a:ext cx="4000500" cy="1895475"/>
        </a:xfrm>
        <a:prstGeom prst="rect">
          <a:avLst/>
        </a:prstGeom>
      </xdr:spPr>
    </xdr:pic>
    <xdr:clientData/>
  </xdr:oneCellAnchor>
  <xdr:oneCellAnchor>
    <xdr:from>
      <xdr:col>8</xdr:col>
      <xdr:colOff>0</xdr:colOff>
      <xdr:row>19</xdr:row>
      <xdr:rowOff>0</xdr:rowOff>
    </xdr:from>
    <xdr:ext cx="3333750" cy="1895475"/>
    <xdr:pic>
      <xdr:nvPicPr>
        <xdr:cNvPr id="43" name="Image 42" descr="Picture"/>
        <xdr:cNvPicPr/>
      </xdr:nvPicPr>
      <xdr:blipFill>
        <a:blip r:embed="rId42" cstate="print"/>
        <a:stretch>
          <a:fillRect/>
        </a:stretch>
      </xdr:blipFill>
      <xdr:spPr>
        <a:xfrm>
          <a:off x="17449800" y="21170900"/>
          <a:ext cx="3333750" cy="1895475"/>
        </a:xfrm>
        <a:prstGeom prst="rect">
          <a:avLst/>
        </a:prstGeom>
      </xdr:spPr>
    </xdr:pic>
    <xdr:clientData/>
  </xdr:oneCellAnchor>
  <xdr:oneCellAnchor>
    <xdr:from>
      <xdr:col>10</xdr:col>
      <xdr:colOff>0</xdr:colOff>
      <xdr:row>19</xdr:row>
      <xdr:rowOff>0</xdr:rowOff>
    </xdr:from>
    <xdr:ext cx="3333750" cy="1895475"/>
    <xdr:pic>
      <xdr:nvPicPr>
        <xdr:cNvPr id="44" name="Image 43" descr="Picture"/>
        <xdr:cNvPicPr/>
      </xdr:nvPicPr>
      <xdr:blipFill>
        <a:blip r:embed="rId43" cstate="print"/>
        <a:stretch>
          <a:fillRect/>
        </a:stretch>
      </xdr:blipFill>
      <xdr:spPr>
        <a:xfrm>
          <a:off x="22250400" y="21170900"/>
          <a:ext cx="3333750" cy="1895475"/>
        </a:xfrm>
        <a:prstGeom prst="rect">
          <a:avLst/>
        </a:prstGeom>
      </xdr:spPr>
    </xdr:pic>
    <xdr:clientData/>
  </xdr:oneCellAnchor>
  <xdr:oneCellAnchor>
    <xdr:from>
      <xdr:col>1</xdr:col>
      <xdr:colOff>0</xdr:colOff>
      <xdr:row>19</xdr:row>
      <xdr:rowOff>0</xdr:rowOff>
    </xdr:from>
    <xdr:ext cx="933450" cy="942975"/>
    <xdr:pic>
      <xdr:nvPicPr>
        <xdr:cNvPr id="45" name="Image 44" descr="Picture"/>
        <xdr:cNvPicPr/>
      </xdr:nvPicPr>
      <xdr:blipFill>
        <a:blip r:embed="rId44" cstate="print"/>
        <a:stretch>
          <a:fillRect/>
        </a:stretch>
      </xdr:blipFill>
      <xdr:spPr>
        <a:xfrm>
          <a:off x="2286000" y="21170900"/>
          <a:ext cx="933450" cy="942975"/>
        </a:xfrm>
        <a:prstGeom prst="rect">
          <a:avLst/>
        </a:prstGeom>
      </xdr:spPr>
    </xdr:pic>
    <xdr:clientData/>
  </xdr:oneCellAnchor>
  <xdr:oneCellAnchor>
    <xdr:from>
      <xdr:col>6</xdr:col>
      <xdr:colOff>0</xdr:colOff>
      <xdr:row>20</xdr:row>
      <xdr:rowOff>0</xdr:rowOff>
    </xdr:from>
    <xdr:ext cx="4000500" cy="1895475"/>
    <xdr:pic>
      <xdr:nvPicPr>
        <xdr:cNvPr id="46" name="Image 45" descr="Picture"/>
        <xdr:cNvPicPr/>
      </xdr:nvPicPr>
      <xdr:blipFill>
        <a:blip r:embed="rId45" cstate="print"/>
        <a:stretch>
          <a:fillRect/>
        </a:stretch>
      </xdr:blipFill>
      <xdr:spPr>
        <a:xfrm>
          <a:off x="9829800" y="23075900"/>
          <a:ext cx="4000500" cy="1895475"/>
        </a:xfrm>
        <a:prstGeom prst="rect">
          <a:avLst/>
        </a:prstGeom>
      </xdr:spPr>
    </xdr:pic>
    <xdr:clientData/>
  </xdr:oneCellAnchor>
  <xdr:oneCellAnchor>
    <xdr:from>
      <xdr:col>8</xdr:col>
      <xdr:colOff>0</xdr:colOff>
      <xdr:row>20</xdr:row>
      <xdr:rowOff>0</xdr:rowOff>
    </xdr:from>
    <xdr:ext cx="3333750" cy="1895475"/>
    <xdr:pic>
      <xdr:nvPicPr>
        <xdr:cNvPr id="47" name="Image 46" descr="Picture"/>
        <xdr:cNvPicPr/>
      </xdr:nvPicPr>
      <xdr:blipFill>
        <a:blip r:embed="rId46" cstate="print"/>
        <a:stretch>
          <a:fillRect/>
        </a:stretch>
      </xdr:blipFill>
      <xdr:spPr>
        <a:xfrm>
          <a:off x="17449800" y="23075900"/>
          <a:ext cx="3333750" cy="1895475"/>
        </a:xfrm>
        <a:prstGeom prst="rect">
          <a:avLst/>
        </a:prstGeom>
      </xdr:spPr>
    </xdr:pic>
    <xdr:clientData/>
  </xdr:oneCellAnchor>
  <xdr:oneCellAnchor>
    <xdr:from>
      <xdr:col>10</xdr:col>
      <xdr:colOff>0</xdr:colOff>
      <xdr:row>20</xdr:row>
      <xdr:rowOff>0</xdr:rowOff>
    </xdr:from>
    <xdr:ext cx="3333750" cy="1895475"/>
    <xdr:pic>
      <xdr:nvPicPr>
        <xdr:cNvPr id="48" name="Image 47" descr="Picture"/>
        <xdr:cNvPicPr/>
      </xdr:nvPicPr>
      <xdr:blipFill>
        <a:blip r:embed="rId47" cstate="print"/>
        <a:stretch>
          <a:fillRect/>
        </a:stretch>
      </xdr:blipFill>
      <xdr:spPr>
        <a:xfrm>
          <a:off x="22250400" y="23075900"/>
          <a:ext cx="3333750" cy="1895475"/>
        </a:xfrm>
        <a:prstGeom prst="rect">
          <a:avLst/>
        </a:prstGeom>
      </xdr:spPr>
    </xdr:pic>
    <xdr:clientData/>
  </xdr:oneCellAnchor>
  <xdr:oneCellAnchor>
    <xdr:from>
      <xdr:col>1</xdr:col>
      <xdr:colOff>0</xdr:colOff>
      <xdr:row>20</xdr:row>
      <xdr:rowOff>0</xdr:rowOff>
    </xdr:from>
    <xdr:ext cx="933450" cy="942975"/>
    <xdr:pic>
      <xdr:nvPicPr>
        <xdr:cNvPr id="49" name="Image 48" descr="Picture"/>
        <xdr:cNvPicPr/>
      </xdr:nvPicPr>
      <xdr:blipFill>
        <a:blip r:embed="rId48" cstate="print"/>
        <a:stretch>
          <a:fillRect/>
        </a:stretch>
      </xdr:blipFill>
      <xdr:spPr>
        <a:xfrm>
          <a:off x="2286000" y="23075900"/>
          <a:ext cx="933450" cy="942975"/>
        </a:xfrm>
        <a:prstGeom prst="rect">
          <a:avLst/>
        </a:prstGeom>
      </xdr:spPr>
    </xdr:pic>
    <xdr:clientData/>
  </xdr:oneCellAnchor>
  <xdr:oneCellAnchor>
    <xdr:from>
      <xdr:col>6</xdr:col>
      <xdr:colOff>0</xdr:colOff>
      <xdr:row>21</xdr:row>
      <xdr:rowOff>0</xdr:rowOff>
    </xdr:from>
    <xdr:ext cx="4000500" cy="1895475"/>
    <xdr:pic>
      <xdr:nvPicPr>
        <xdr:cNvPr id="50" name="Image 49" descr="Picture"/>
        <xdr:cNvPicPr/>
      </xdr:nvPicPr>
      <xdr:blipFill>
        <a:blip r:embed="rId49" cstate="print"/>
        <a:stretch>
          <a:fillRect/>
        </a:stretch>
      </xdr:blipFill>
      <xdr:spPr>
        <a:xfrm>
          <a:off x="9829800" y="24980900"/>
          <a:ext cx="4000500" cy="1895475"/>
        </a:xfrm>
        <a:prstGeom prst="rect">
          <a:avLst/>
        </a:prstGeom>
      </xdr:spPr>
    </xdr:pic>
    <xdr:clientData/>
  </xdr:oneCellAnchor>
  <xdr:oneCellAnchor>
    <xdr:from>
      <xdr:col>8</xdr:col>
      <xdr:colOff>0</xdr:colOff>
      <xdr:row>21</xdr:row>
      <xdr:rowOff>0</xdr:rowOff>
    </xdr:from>
    <xdr:ext cx="3333750" cy="1895475"/>
    <xdr:pic>
      <xdr:nvPicPr>
        <xdr:cNvPr id="51" name="Image 50" descr="Picture"/>
        <xdr:cNvPicPr/>
      </xdr:nvPicPr>
      <xdr:blipFill>
        <a:blip r:embed="rId50" cstate="print"/>
        <a:stretch>
          <a:fillRect/>
        </a:stretch>
      </xdr:blipFill>
      <xdr:spPr>
        <a:xfrm>
          <a:off x="17449800" y="24980900"/>
          <a:ext cx="3333750" cy="1895475"/>
        </a:xfrm>
        <a:prstGeom prst="rect">
          <a:avLst/>
        </a:prstGeom>
      </xdr:spPr>
    </xdr:pic>
    <xdr:clientData/>
  </xdr:oneCellAnchor>
  <xdr:oneCellAnchor>
    <xdr:from>
      <xdr:col>10</xdr:col>
      <xdr:colOff>0</xdr:colOff>
      <xdr:row>21</xdr:row>
      <xdr:rowOff>0</xdr:rowOff>
    </xdr:from>
    <xdr:ext cx="3333750" cy="1895475"/>
    <xdr:pic>
      <xdr:nvPicPr>
        <xdr:cNvPr id="52" name="Image 51" descr="Picture"/>
        <xdr:cNvPicPr/>
      </xdr:nvPicPr>
      <xdr:blipFill>
        <a:blip r:embed="rId51" cstate="print"/>
        <a:stretch>
          <a:fillRect/>
        </a:stretch>
      </xdr:blipFill>
      <xdr:spPr>
        <a:xfrm>
          <a:off x="22250400" y="24980900"/>
          <a:ext cx="3333750" cy="1895475"/>
        </a:xfrm>
        <a:prstGeom prst="rect">
          <a:avLst/>
        </a:prstGeom>
      </xdr:spPr>
    </xdr:pic>
    <xdr:clientData/>
  </xdr:oneCellAnchor>
  <xdr:oneCellAnchor>
    <xdr:from>
      <xdr:col>1</xdr:col>
      <xdr:colOff>0</xdr:colOff>
      <xdr:row>21</xdr:row>
      <xdr:rowOff>0</xdr:rowOff>
    </xdr:from>
    <xdr:ext cx="933450" cy="942975"/>
    <xdr:pic>
      <xdr:nvPicPr>
        <xdr:cNvPr id="53" name="Image 52" descr="Picture"/>
        <xdr:cNvPicPr/>
      </xdr:nvPicPr>
      <xdr:blipFill>
        <a:blip r:embed="rId52" cstate="print"/>
        <a:stretch>
          <a:fillRect/>
        </a:stretch>
      </xdr:blipFill>
      <xdr:spPr>
        <a:xfrm>
          <a:off x="2286000" y="24980900"/>
          <a:ext cx="933450" cy="942975"/>
        </a:xfrm>
        <a:prstGeom prst="rect">
          <a:avLst/>
        </a:prstGeom>
      </xdr:spPr>
    </xdr:pic>
    <xdr:clientData/>
  </xdr:oneCellAnchor>
  <xdr:oneCellAnchor>
    <xdr:from>
      <xdr:col>6</xdr:col>
      <xdr:colOff>0</xdr:colOff>
      <xdr:row>22</xdr:row>
      <xdr:rowOff>0</xdr:rowOff>
    </xdr:from>
    <xdr:ext cx="4000500" cy="1895475"/>
    <xdr:pic>
      <xdr:nvPicPr>
        <xdr:cNvPr id="54" name="Image 53" descr="Picture"/>
        <xdr:cNvPicPr/>
      </xdr:nvPicPr>
      <xdr:blipFill>
        <a:blip r:embed="rId53" cstate="print"/>
        <a:stretch>
          <a:fillRect/>
        </a:stretch>
      </xdr:blipFill>
      <xdr:spPr>
        <a:xfrm>
          <a:off x="9829800" y="26885900"/>
          <a:ext cx="4000500" cy="1895475"/>
        </a:xfrm>
        <a:prstGeom prst="rect">
          <a:avLst/>
        </a:prstGeom>
      </xdr:spPr>
    </xdr:pic>
    <xdr:clientData/>
  </xdr:oneCellAnchor>
  <xdr:oneCellAnchor>
    <xdr:from>
      <xdr:col>8</xdr:col>
      <xdr:colOff>0</xdr:colOff>
      <xdr:row>22</xdr:row>
      <xdr:rowOff>0</xdr:rowOff>
    </xdr:from>
    <xdr:ext cx="3333750" cy="1895475"/>
    <xdr:pic>
      <xdr:nvPicPr>
        <xdr:cNvPr id="55" name="Image 54" descr="Picture"/>
        <xdr:cNvPicPr/>
      </xdr:nvPicPr>
      <xdr:blipFill>
        <a:blip r:embed="rId54" cstate="print"/>
        <a:stretch>
          <a:fillRect/>
        </a:stretch>
      </xdr:blipFill>
      <xdr:spPr>
        <a:xfrm>
          <a:off x="17449800" y="26885900"/>
          <a:ext cx="3333750" cy="1895475"/>
        </a:xfrm>
        <a:prstGeom prst="rect">
          <a:avLst/>
        </a:prstGeom>
      </xdr:spPr>
    </xdr:pic>
    <xdr:clientData/>
  </xdr:oneCellAnchor>
  <xdr:oneCellAnchor>
    <xdr:from>
      <xdr:col>10</xdr:col>
      <xdr:colOff>0</xdr:colOff>
      <xdr:row>22</xdr:row>
      <xdr:rowOff>0</xdr:rowOff>
    </xdr:from>
    <xdr:ext cx="3333750" cy="1895475"/>
    <xdr:pic>
      <xdr:nvPicPr>
        <xdr:cNvPr id="56" name="Image 55" descr="Picture"/>
        <xdr:cNvPicPr/>
      </xdr:nvPicPr>
      <xdr:blipFill>
        <a:blip r:embed="rId55" cstate="print"/>
        <a:stretch>
          <a:fillRect/>
        </a:stretch>
      </xdr:blipFill>
      <xdr:spPr>
        <a:xfrm>
          <a:off x="22250400" y="26885900"/>
          <a:ext cx="3333750" cy="1895475"/>
        </a:xfrm>
        <a:prstGeom prst="rect">
          <a:avLst/>
        </a:prstGeom>
      </xdr:spPr>
    </xdr:pic>
    <xdr:clientData/>
  </xdr:oneCellAnchor>
  <xdr:oneCellAnchor>
    <xdr:from>
      <xdr:col>1</xdr:col>
      <xdr:colOff>0</xdr:colOff>
      <xdr:row>22</xdr:row>
      <xdr:rowOff>0</xdr:rowOff>
    </xdr:from>
    <xdr:ext cx="933450" cy="942975"/>
    <xdr:pic>
      <xdr:nvPicPr>
        <xdr:cNvPr id="57" name="Image 56" descr="Picture"/>
        <xdr:cNvPicPr/>
      </xdr:nvPicPr>
      <xdr:blipFill>
        <a:blip r:embed="rId56" cstate="print"/>
        <a:stretch>
          <a:fillRect/>
        </a:stretch>
      </xdr:blipFill>
      <xdr:spPr>
        <a:xfrm>
          <a:off x="2286000" y="26885900"/>
          <a:ext cx="933450" cy="942975"/>
        </a:xfrm>
        <a:prstGeom prst="rect">
          <a:avLst/>
        </a:prstGeom>
      </xdr:spPr>
    </xdr:pic>
    <xdr:clientData/>
  </xdr:oneCellAnchor>
  <xdr:oneCellAnchor>
    <xdr:from>
      <xdr:col>6</xdr:col>
      <xdr:colOff>0</xdr:colOff>
      <xdr:row>23</xdr:row>
      <xdr:rowOff>0</xdr:rowOff>
    </xdr:from>
    <xdr:ext cx="4000500" cy="1895475"/>
    <xdr:pic>
      <xdr:nvPicPr>
        <xdr:cNvPr id="58" name="Image 57" descr="Picture"/>
        <xdr:cNvPicPr/>
      </xdr:nvPicPr>
      <xdr:blipFill>
        <a:blip r:embed="rId57" cstate="print"/>
        <a:stretch>
          <a:fillRect/>
        </a:stretch>
      </xdr:blipFill>
      <xdr:spPr>
        <a:xfrm>
          <a:off x="9829800" y="28790900"/>
          <a:ext cx="4000500" cy="1895475"/>
        </a:xfrm>
        <a:prstGeom prst="rect">
          <a:avLst/>
        </a:prstGeom>
      </xdr:spPr>
    </xdr:pic>
    <xdr:clientData/>
  </xdr:oneCellAnchor>
  <xdr:oneCellAnchor>
    <xdr:from>
      <xdr:col>8</xdr:col>
      <xdr:colOff>0</xdr:colOff>
      <xdr:row>23</xdr:row>
      <xdr:rowOff>0</xdr:rowOff>
    </xdr:from>
    <xdr:ext cx="3333750" cy="1895475"/>
    <xdr:pic>
      <xdr:nvPicPr>
        <xdr:cNvPr id="59" name="Image 58" descr="Picture"/>
        <xdr:cNvPicPr/>
      </xdr:nvPicPr>
      <xdr:blipFill>
        <a:blip r:embed="rId58" cstate="print"/>
        <a:stretch>
          <a:fillRect/>
        </a:stretch>
      </xdr:blipFill>
      <xdr:spPr>
        <a:xfrm>
          <a:off x="17449800" y="28790900"/>
          <a:ext cx="3333750" cy="1895475"/>
        </a:xfrm>
        <a:prstGeom prst="rect">
          <a:avLst/>
        </a:prstGeom>
      </xdr:spPr>
    </xdr:pic>
    <xdr:clientData/>
  </xdr:oneCellAnchor>
  <xdr:oneCellAnchor>
    <xdr:from>
      <xdr:col>10</xdr:col>
      <xdr:colOff>0</xdr:colOff>
      <xdr:row>23</xdr:row>
      <xdr:rowOff>0</xdr:rowOff>
    </xdr:from>
    <xdr:ext cx="3333750" cy="1895475"/>
    <xdr:pic>
      <xdr:nvPicPr>
        <xdr:cNvPr id="60" name="Image 59" descr="Picture"/>
        <xdr:cNvPicPr/>
      </xdr:nvPicPr>
      <xdr:blipFill>
        <a:blip r:embed="rId59" cstate="print"/>
        <a:stretch>
          <a:fillRect/>
        </a:stretch>
      </xdr:blipFill>
      <xdr:spPr>
        <a:xfrm>
          <a:off x="22250400" y="28790900"/>
          <a:ext cx="3333750" cy="1895475"/>
        </a:xfrm>
        <a:prstGeom prst="rect">
          <a:avLst/>
        </a:prstGeom>
      </xdr:spPr>
    </xdr:pic>
    <xdr:clientData/>
  </xdr:oneCellAnchor>
  <xdr:oneCellAnchor>
    <xdr:from>
      <xdr:col>1</xdr:col>
      <xdr:colOff>0</xdr:colOff>
      <xdr:row>23</xdr:row>
      <xdr:rowOff>0</xdr:rowOff>
    </xdr:from>
    <xdr:ext cx="933450" cy="942975"/>
    <xdr:pic>
      <xdr:nvPicPr>
        <xdr:cNvPr id="61" name="Image 60" descr="Picture"/>
        <xdr:cNvPicPr/>
      </xdr:nvPicPr>
      <xdr:blipFill>
        <a:blip r:embed="rId60" cstate="print"/>
        <a:stretch>
          <a:fillRect/>
        </a:stretch>
      </xdr:blipFill>
      <xdr:spPr>
        <a:xfrm>
          <a:off x="2286000" y="28790900"/>
          <a:ext cx="933450" cy="942975"/>
        </a:xfrm>
        <a:prstGeom prst="rect">
          <a:avLst/>
        </a:prstGeom>
      </xdr:spPr>
    </xdr:pic>
    <xdr:clientData/>
  </xdr:oneCellAnchor>
  <xdr:oneCellAnchor>
    <xdr:from>
      <xdr:col>6</xdr:col>
      <xdr:colOff>0</xdr:colOff>
      <xdr:row>24</xdr:row>
      <xdr:rowOff>0</xdr:rowOff>
    </xdr:from>
    <xdr:ext cx="4000500" cy="1895475"/>
    <xdr:pic>
      <xdr:nvPicPr>
        <xdr:cNvPr id="62" name="Image 61" descr="Picture"/>
        <xdr:cNvPicPr/>
      </xdr:nvPicPr>
      <xdr:blipFill>
        <a:blip r:embed="rId61" cstate="print"/>
        <a:stretch>
          <a:fillRect/>
        </a:stretch>
      </xdr:blipFill>
      <xdr:spPr>
        <a:xfrm>
          <a:off x="9829800" y="30695900"/>
          <a:ext cx="4000500" cy="1895475"/>
        </a:xfrm>
        <a:prstGeom prst="rect">
          <a:avLst/>
        </a:prstGeom>
      </xdr:spPr>
    </xdr:pic>
    <xdr:clientData/>
  </xdr:oneCellAnchor>
  <xdr:oneCellAnchor>
    <xdr:from>
      <xdr:col>8</xdr:col>
      <xdr:colOff>0</xdr:colOff>
      <xdr:row>24</xdr:row>
      <xdr:rowOff>0</xdr:rowOff>
    </xdr:from>
    <xdr:ext cx="3333750" cy="1895475"/>
    <xdr:pic>
      <xdr:nvPicPr>
        <xdr:cNvPr id="63" name="Image 62" descr="Picture"/>
        <xdr:cNvPicPr/>
      </xdr:nvPicPr>
      <xdr:blipFill>
        <a:blip r:embed="rId62" cstate="print"/>
        <a:stretch>
          <a:fillRect/>
        </a:stretch>
      </xdr:blipFill>
      <xdr:spPr>
        <a:xfrm>
          <a:off x="17449800" y="30695900"/>
          <a:ext cx="3333750" cy="1895475"/>
        </a:xfrm>
        <a:prstGeom prst="rect">
          <a:avLst/>
        </a:prstGeom>
      </xdr:spPr>
    </xdr:pic>
    <xdr:clientData/>
  </xdr:oneCellAnchor>
  <xdr:oneCellAnchor>
    <xdr:from>
      <xdr:col>10</xdr:col>
      <xdr:colOff>0</xdr:colOff>
      <xdr:row>24</xdr:row>
      <xdr:rowOff>0</xdr:rowOff>
    </xdr:from>
    <xdr:ext cx="3333750" cy="1895475"/>
    <xdr:pic>
      <xdr:nvPicPr>
        <xdr:cNvPr id="64" name="Image 63" descr="Picture"/>
        <xdr:cNvPicPr/>
      </xdr:nvPicPr>
      <xdr:blipFill>
        <a:blip r:embed="rId63" cstate="print"/>
        <a:stretch>
          <a:fillRect/>
        </a:stretch>
      </xdr:blipFill>
      <xdr:spPr>
        <a:xfrm>
          <a:off x="22250400" y="30695900"/>
          <a:ext cx="3333750" cy="1895475"/>
        </a:xfrm>
        <a:prstGeom prst="rect">
          <a:avLst/>
        </a:prstGeom>
      </xdr:spPr>
    </xdr:pic>
    <xdr:clientData/>
  </xdr:oneCellAnchor>
  <xdr:oneCellAnchor>
    <xdr:from>
      <xdr:col>1</xdr:col>
      <xdr:colOff>0</xdr:colOff>
      <xdr:row>24</xdr:row>
      <xdr:rowOff>0</xdr:rowOff>
    </xdr:from>
    <xdr:ext cx="933450" cy="942975"/>
    <xdr:pic>
      <xdr:nvPicPr>
        <xdr:cNvPr id="65" name="Image 64" descr="Picture"/>
        <xdr:cNvPicPr/>
      </xdr:nvPicPr>
      <xdr:blipFill>
        <a:blip r:embed="rId64" cstate="print"/>
        <a:stretch>
          <a:fillRect/>
        </a:stretch>
      </xdr:blipFill>
      <xdr:spPr>
        <a:xfrm>
          <a:off x="2286000" y="30695900"/>
          <a:ext cx="933450" cy="942975"/>
        </a:xfrm>
        <a:prstGeom prst="rect">
          <a:avLst/>
        </a:prstGeom>
      </xdr:spPr>
    </xdr:pic>
    <xdr:clientData/>
  </xdr:oneCellAnchor>
  <xdr:oneCellAnchor>
    <xdr:from>
      <xdr:col>6</xdr:col>
      <xdr:colOff>0</xdr:colOff>
      <xdr:row>25</xdr:row>
      <xdr:rowOff>0</xdr:rowOff>
    </xdr:from>
    <xdr:ext cx="4000500" cy="1895475"/>
    <xdr:pic>
      <xdr:nvPicPr>
        <xdr:cNvPr id="66" name="Image 65" descr="Picture"/>
        <xdr:cNvPicPr/>
      </xdr:nvPicPr>
      <xdr:blipFill>
        <a:blip r:embed="rId65" cstate="print"/>
        <a:stretch>
          <a:fillRect/>
        </a:stretch>
      </xdr:blipFill>
      <xdr:spPr>
        <a:xfrm>
          <a:off x="9829800" y="32600900"/>
          <a:ext cx="4000500" cy="1895475"/>
        </a:xfrm>
        <a:prstGeom prst="rect">
          <a:avLst/>
        </a:prstGeom>
      </xdr:spPr>
    </xdr:pic>
    <xdr:clientData/>
  </xdr:oneCellAnchor>
  <xdr:oneCellAnchor>
    <xdr:from>
      <xdr:col>8</xdr:col>
      <xdr:colOff>0</xdr:colOff>
      <xdr:row>25</xdr:row>
      <xdr:rowOff>0</xdr:rowOff>
    </xdr:from>
    <xdr:ext cx="3333750" cy="1895475"/>
    <xdr:pic>
      <xdr:nvPicPr>
        <xdr:cNvPr id="67" name="Image 66" descr="Picture"/>
        <xdr:cNvPicPr/>
      </xdr:nvPicPr>
      <xdr:blipFill>
        <a:blip r:embed="rId66" cstate="print"/>
        <a:stretch>
          <a:fillRect/>
        </a:stretch>
      </xdr:blipFill>
      <xdr:spPr>
        <a:xfrm>
          <a:off x="17449800" y="32600900"/>
          <a:ext cx="3333750" cy="1895475"/>
        </a:xfrm>
        <a:prstGeom prst="rect">
          <a:avLst/>
        </a:prstGeom>
      </xdr:spPr>
    </xdr:pic>
    <xdr:clientData/>
  </xdr:oneCellAnchor>
  <xdr:oneCellAnchor>
    <xdr:from>
      <xdr:col>10</xdr:col>
      <xdr:colOff>0</xdr:colOff>
      <xdr:row>25</xdr:row>
      <xdr:rowOff>0</xdr:rowOff>
    </xdr:from>
    <xdr:ext cx="3333750" cy="1895475"/>
    <xdr:pic>
      <xdr:nvPicPr>
        <xdr:cNvPr id="68" name="Image 67" descr="Picture"/>
        <xdr:cNvPicPr/>
      </xdr:nvPicPr>
      <xdr:blipFill>
        <a:blip r:embed="rId67" cstate="print"/>
        <a:stretch>
          <a:fillRect/>
        </a:stretch>
      </xdr:blipFill>
      <xdr:spPr>
        <a:xfrm>
          <a:off x="22250400" y="32600900"/>
          <a:ext cx="3333750" cy="1895475"/>
        </a:xfrm>
        <a:prstGeom prst="rect">
          <a:avLst/>
        </a:prstGeom>
      </xdr:spPr>
    </xdr:pic>
    <xdr:clientData/>
  </xdr:oneCellAnchor>
  <xdr:oneCellAnchor>
    <xdr:from>
      <xdr:col>1</xdr:col>
      <xdr:colOff>0</xdr:colOff>
      <xdr:row>25</xdr:row>
      <xdr:rowOff>0</xdr:rowOff>
    </xdr:from>
    <xdr:ext cx="933450" cy="942975"/>
    <xdr:pic>
      <xdr:nvPicPr>
        <xdr:cNvPr id="69" name="Image 68" descr="Picture"/>
        <xdr:cNvPicPr/>
      </xdr:nvPicPr>
      <xdr:blipFill>
        <a:blip r:embed="rId68" cstate="print"/>
        <a:stretch>
          <a:fillRect/>
        </a:stretch>
      </xdr:blipFill>
      <xdr:spPr>
        <a:xfrm>
          <a:off x="2286000" y="32600900"/>
          <a:ext cx="933450" cy="942975"/>
        </a:xfrm>
        <a:prstGeom prst="rect">
          <a:avLst/>
        </a:prstGeom>
      </xdr:spPr>
    </xdr:pic>
    <xdr:clientData/>
  </xdr:oneCellAnchor>
  <xdr:oneCellAnchor>
    <xdr:from>
      <xdr:col>6</xdr:col>
      <xdr:colOff>0</xdr:colOff>
      <xdr:row>26</xdr:row>
      <xdr:rowOff>0</xdr:rowOff>
    </xdr:from>
    <xdr:ext cx="4000500" cy="1895475"/>
    <xdr:pic>
      <xdr:nvPicPr>
        <xdr:cNvPr id="70" name="Image 69" descr="Picture"/>
        <xdr:cNvPicPr/>
      </xdr:nvPicPr>
      <xdr:blipFill>
        <a:blip r:embed="rId69" cstate="print"/>
        <a:stretch>
          <a:fillRect/>
        </a:stretch>
      </xdr:blipFill>
      <xdr:spPr>
        <a:xfrm>
          <a:off x="9829800" y="34505900"/>
          <a:ext cx="4000500" cy="1895475"/>
        </a:xfrm>
        <a:prstGeom prst="rect">
          <a:avLst/>
        </a:prstGeom>
      </xdr:spPr>
    </xdr:pic>
    <xdr:clientData/>
  </xdr:oneCellAnchor>
  <xdr:oneCellAnchor>
    <xdr:from>
      <xdr:col>8</xdr:col>
      <xdr:colOff>0</xdr:colOff>
      <xdr:row>26</xdr:row>
      <xdr:rowOff>0</xdr:rowOff>
    </xdr:from>
    <xdr:ext cx="3333750" cy="1895475"/>
    <xdr:pic>
      <xdr:nvPicPr>
        <xdr:cNvPr id="71" name="Image 70" descr="Picture"/>
        <xdr:cNvPicPr/>
      </xdr:nvPicPr>
      <xdr:blipFill>
        <a:blip r:embed="rId70" cstate="print"/>
        <a:stretch>
          <a:fillRect/>
        </a:stretch>
      </xdr:blipFill>
      <xdr:spPr>
        <a:xfrm>
          <a:off x="17449800" y="34505900"/>
          <a:ext cx="3333750" cy="1895475"/>
        </a:xfrm>
        <a:prstGeom prst="rect">
          <a:avLst/>
        </a:prstGeom>
      </xdr:spPr>
    </xdr:pic>
    <xdr:clientData/>
  </xdr:oneCellAnchor>
  <xdr:oneCellAnchor>
    <xdr:from>
      <xdr:col>10</xdr:col>
      <xdr:colOff>0</xdr:colOff>
      <xdr:row>26</xdr:row>
      <xdr:rowOff>0</xdr:rowOff>
    </xdr:from>
    <xdr:ext cx="3333750" cy="1895475"/>
    <xdr:pic>
      <xdr:nvPicPr>
        <xdr:cNvPr id="72" name="Image 71" descr="Picture"/>
        <xdr:cNvPicPr/>
      </xdr:nvPicPr>
      <xdr:blipFill>
        <a:blip r:embed="rId71" cstate="print"/>
        <a:stretch>
          <a:fillRect/>
        </a:stretch>
      </xdr:blipFill>
      <xdr:spPr>
        <a:xfrm>
          <a:off x="22250400" y="34505900"/>
          <a:ext cx="3333750" cy="1895475"/>
        </a:xfrm>
        <a:prstGeom prst="rect">
          <a:avLst/>
        </a:prstGeom>
      </xdr:spPr>
    </xdr:pic>
    <xdr:clientData/>
  </xdr:oneCellAnchor>
  <xdr:oneCellAnchor>
    <xdr:from>
      <xdr:col>1</xdr:col>
      <xdr:colOff>0</xdr:colOff>
      <xdr:row>26</xdr:row>
      <xdr:rowOff>0</xdr:rowOff>
    </xdr:from>
    <xdr:ext cx="933450" cy="942975"/>
    <xdr:pic>
      <xdr:nvPicPr>
        <xdr:cNvPr id="73" name="Image 72" descr="Picture"/>
        <xdr:cNvPicPr/>
      </xdr:nvPicPr>
      <xdr:blipFill>
        <a:blip r:embed="rId72" cstate="print"/>
        <a:stretch>
          <a:fillRect/>
        </a:stretch>
      </xdr:blipFill>
      <xdr:spPr>
        <a:xfrm>
          <a:off x="2286000" y="34505900"/>
          <a:ext cx="933450" cy="942975"/>
        </a:xfrm>
        <a:prstGeom prst="rect">
          <a:avLst/>
        </a:prstGeom>
      </xdr:spPr>
    </xdr:pic>
    <xdr:clientData/>
  </xdr:oneCellAnchor>
  <xdr:oneCellAnchor>
    <xdr:from>
      <xdr:col>6</xdr:col>
      <xdr:colOff>0</xdr:colOff>
      <xdr:row>27</xdr:row>
      <xdr:rowOff>0</xdr:rowOff>
    </xdr:from>
    <xdr:ext cx="4000500" cy="1895475"/>
    <xdr:pic>
      <xdr:nvPicPr>
        <xdr:cNvPr id="74" name="Image 73" descr="Picture"/>
        <xdr:cNvPicPr/>
      </xdr:nvPicPr>
      <xdr:blipFill>
        <a:blip r:embed="rId73" cstate="print"/>
        <a:stretch>
          <a:fillRect/>
        </a:stretch>
      </xdr:blipFill>
      <xdr:spPr>
        <a:xfrm>
          <a:off x="9829800" y="36410900"/>
          <a:ext cx="4000500" cy="1895475"/>
        </a:xfrm>
        <a:prstGeom prst="rect">
          <a:avLst/>
        </a:prstGeom>
      </xdr:spPr>
    </xdr:pic>
    <xdr:clientData/>
  </xdr:oneCellAnchor>
  <xdr:oneCellAnchor>
    <xdr:from>
      <xdr:col>8</xdr:col>
      <xdr:colOff>0</xdr:colOff>
      <xdr:row>27</xdr:row>
      <xdr:rowOff>0</xdr:rowOff>
    </xdr:from>
    <xdr:ext cx="3333750" cy="1895475"/>
    <xdr:pic>
      <xdr:nvPicPr>
        <xdr:cNvPr id="75" name="Image 74" descr="Picture"/>
        <xdr:cNvPicPr/>
      </xdr:nvPicPr>
      <xdr:blipFill>
        <a:blip r:embed="rId74" cstate="print"/>
        <a:stretch>
          <a:fillRect/>
        </a:stretch>
      </xdr:blipFill>
      <xdr:spPr>
        <a:xfrm>
          <a:off x="17449800" y="36410900"/>
          <a:ext cx="3333750" cy="1895475"/>
        </a:xfrm>
        <a:prstGeom prst="rect">
          <a:avLst/>
        </a:prstGeom>
      </xdr:spPr>
    </xdr:pic>
    <xdr:clientData/>
  </xdr:oneCellAnchor>
  <xdr:oneCellAnchor>
    <xdr:from>
      <xdr:col>10</xdr:col>
      <xdr:colOff>0</xdr:colOff>
      <xdr:row>27</xdr:row>
      <xdr:rowOff>0</xdr:rowOff>
    </xdr:from>
    <xdr:ext cx="3333750" cy="1895475"/>
    <xdr:pic>
      <xdr:nvPicPr>
        <xdr:cNvPr id="76" name="Image 75" descr="Picture"/>
        <xdr:cNvPicPr/>
      </xdr:nvPicPr>
      <xdr:blipFill>
        <a:blip r:embed="rId75" cstate="print"/>
        <a:stretch>
          <a:fillRect/>
        </a:stretch>
      </xdr:blipFill>
      <xdr:spPr>
        <a:xfrm>
          <a:off x="22250400" y="36410900"/>
          <a:ext cx="3333750" cy="1895475"/>
        </a:xfrm>
        <a:prstGeom prst="rect">
          <a:avLst/>
        </a:prstGeom>
      </xdr:spPr>
    </xdr:pic>
    <xdr:clientData/>
  </xdr:oneCellAnchor>
  <xdr:oneCellAnchor>
    <xdr:from>
      <xdr:col>1</xdr:col>
      <xdr:colOff>0</xdr:colOff>
      <xdr:row>27</xdr:row>
      <xdr:rowOff>0</xdr:rowOff>
    </xdr:from>
    <xdr:ext cx="933450" cy="942975"/>
    <xdr:pic>
      <xdr:nvPicPr>
        <xdr:cNvPr id="77" name="Image 76" descr="Picture"/>
        <xdr:cNvPicPr/>
      </xdr:nvPicPr>
      <xdr:blipFill>
        <a:blip r:embed="rId76" cstate="print"/>
        <a:stretch>
          <a:fillRect/>
        </a:stretch>
      </xdr:blipFill>
      <xdr:spPr>
        <a:xfrm>
          <a:off x="2286000" y="36410900"/>
          <a:ext cx="933450" cy="942975"/>
        </a:xfrm>
        <a:prstGeom prst="rect">
          <a:avLst/>
        </a:prstGeom>
      </xdr:spPr>
    </xdr:pic>
    <xdr:clientData/>
  </xdr:oneCellAnchor>
  <xdr:oneCellAnchor>
    <xdr:from>
      <xdr:col>6</xdr:col>
      <xdr:colOff>0</xdr:colOff>
      <xdr:row>28</xdr:row>
      <xdr:rowOff>0</xdr:rowOff>
    </xdr:from>
    <xdr:ext cx="4000500" cy="1895475"/>
    <xdr:pic>
      <xdr:nvPicPr>
        <xdr:cNvPr id="78" name="Image 77" descr="Picture"/>
        <xdr:cNvPicPr/>
      </xdr:nvPicPr>
      <xdr:blipFill>
        <a:blip r:embed="rId77" cstate="print"/>
        <a:stretch>
          <a:fillRect/>
        </a:stretch>
      </xdr:blipFill>
      <xdr:spPr>
        <a:xfrm>
          <a:off x="9829800" y="38315900"/>
          <a:ext cx="4000500" cy="1895475"/>
        </a:xfrm>
        <a:prstGeom prst="rect">
          <a:avLst/>
        </a:prstGeom>
      </xdr:spPr>
    </xdr:pic>
    <xdr:clientData/>
  </xdr:oneCellAnchor>
  <xdr:oneCellAnchor>
    <xdr:from>
      <xdr:col>8</xdr:col>
      <xdr:colOff>0</xdr:colOff>
      <xdr:row>28</xdr:row>
      <xdr:rowOff>0</xdr:rowOff>
    </xdr:from>
    <xdr:ext cx="3333750" cy="1895475"/>
    <xdr:pic>
      <xdr:nvPicPr>
        <xdr:cNvPr id="79" name="Image 78" descr="Picture"/>
        <xdr:cNvPicPr/>
      </xdr:nvPicPr>
      <xdr:blipFill>
        <a:blip r:embed="rId78" cstate="print"/>
        <a:stretch>
          <a:fillRect/>
        </a:stretch>
      </xdr:blipFill>
      <xdr:spPr>
        <a:xfrm>
          <a:off x="17449800" y="38315900"/>
          <a:ext cx="3333750" cy="1895475"/>
        </a:xfrm>
        <a:prstGeom prst="rect">
          <a:avLst/>
        </a:prstGeom>
      </xdr:spPr>
    </xdr:pic>
    <xdr:clientData/>
  </xdr:oneCellAnchor>
  <xdr:oneCellAnchor>
    <xdr:from>
      <xdr:col>10</xdr:col>
      <xdr:colOff>0</xdr:colOff>
      <xdr:row>28</xdr:row>
      <xdr:rowOff>0</xdr:rowOff>
    </xdr:from>
    <xdr:ext cx="3333750" cy="1895475"/>
    <xdr:pic>
      <xdr:nvPicPr>
        <xdr:cNvPr id="80" name="Image 79" descr="Picture"/>
        <xdr:cNvPicPr/>
      </xdr:nvPicPr>
      <xdr:blipFill>
        <a:blip r:embed="rId79" cstate="print"/>
        <a:stretch>
          <a:fillRect/>
        </a:stretch>
      </xdr:blipFill>
      <xdr:spPr>
        <a:xfrm>
          <a:off x="22250400" y="38315900"/>
          <a:ext cx="3333750" cy="1895475"/>
        </a:xfrm>
        <a:prstGeom prst="rect">
          <a:avLst/>
        </a:prstGeom>
      </xdr:spPr>
    </xdr:pic>
    <xdr:clientData/>
  </xdr:oneCellAnchor>
  <xdr:oneCellAnchor>
    <xdr:from>
      <xdr:col>1</xdr:col>
      <xdr:colOff>0</xdr:colOff>
      <xdr:row>28</xdr:row>
      <xdr:rowOff>0</xdr:rowOff>
    </xdr:from>
    <xdr:ext cx="933450" cy="942975"/>
    <xdr:pic>
      <xdr:nvPicPr>
        <xdr:cNvPr id="81" name="Image 80" descr="Picture"/>
        <xdr:cNvPicPr/>
      </xdr:nvPicPr>
      <xdr:blipFill>
        <a:blip r:embed="rId80" cstate="print"/>
        <a:stretch>
          <a:fillRect/>
        </a:stretch>
      </xdr:blipFill>
      <xdr:spPr>
        <a:xfrm>
          <a:off x="2286000" y="38315900"/>
          <a:ext cx="933450" cy="942975"/>
        </a:xfrm>
        <a:prstGeom prst="rect">
          <a:avLst/>
        </a:prstGeom>
      </xdr:spPr>
    </xdr:pic>
    <xdr:clientData/>
  </xdr:oneCellAnchor>
  <xdr:oneCellAnchor>
    <xdr:from>
      <xdr:col>6</xdr:col>
      <xdr:colOff>0</xdr:colOff>
      <xdr:row>29</xdr:row>
      <xdr:rowOff>0</xdr:rowOff>
    </xdr:from>
    <xdr:ext cx="4000500" cy="1895475"/>
    <xdr:pic>
      <xdr:nvPicPr>
        <xdr:cNvPr id="82" name="Image 81" descr="Picture"/>
        <xdr:cNvPicPr/>
      </xdr:nvPicPr>
      <xdr:blipFill>
        <a:blip r:embed="rId81" cstate="print"/>
        <a:stretch>
          <a:fillRect/>
        </a:stretch>
      </xdr:blipFill>
      <xdr:spPr>
        <a:xfrm>
          <a:off x="9829800" y="40220900"/>
          <a:ext cx="4000500" cy="1895475"/>
        </a:xfrm>
        <a:prstGeom prst="rect">
          <a:avLst/>
        </a:prstGeom>
      </xdr:spPr>
    </xdr:pic>
    <xdr:clientData/>
  </xdr:oneCellAnchor>
  <xdr:oneCellAnchor>
    <xdr:from>
      <xdr:col>8</xdr:col>
      <xdr:colOff>0</xdr:colOff>
      <xdr:row>29</xdr:row>
      <xdr:rowOff>0</xdr:rowOff>
    </xdr:from>
    <xdr:ext cx="3333750" cy="1895475"/>
    <xdr:pic>
      <xdr:nvPicPr>
        <xdr:cNvPr id="83" name="Image 82" descr="Picture"/>
        <xdr:cNvPicPr/>
      </xdr:nvPicPr>
      <xdr:blipFill>
        <a:blip r:embed="rId82" cstate="print"/>
        <a:stretch>
          <a:fillRect/>
        </a:stretch>
      </xdr:blipFill>
      <xdr:spPr>
        <a:xfrm>
          <a:off x="17449800" y="40220900"/>
          <a:ext cx="3333750" cy="1895475"/>
        </a:xfrm>
        <a:prstGeom prst="rect">
          <a:avLst/>
        </a:prstGeom>
      </xdr:spPr>
    </xdr:pic>
    <xdr:clientData/>
  </xdr:oneCellAnchor>
  <xdr:oneCellAnchor>
    <xdr:from>
      <xdr:col>10</xdr:col>
      <xdr:colOff>0</xdr:colOff>
      <xdr:row>29</xdr:row>
      <xdr:rowOff>0</xdr:rowOff>
    </xdr:from>
    <xdr:ext cx="3333750" cy="1895475"/>
    <xdr:pic>
      <xdr:nvPicPr>
        <xdr:cNvPr id="84" name="Image 83" descr="Picture"/>
        <xdr:cNvPicPr/>
      </xdr:nvPicPr>
      <xdr:blipFill>
        <a:blip r:embed="rId83" cstate="print"/>
        <a:stretch>
          <a:fillRect/>
        </a:stretch>
      </xdr:blipFill>
      <xdr:spPr>
        <a:xfrm>
          <a:off x="22250400" y="40220900"/>
          <a:ext cx="3333750" cy="1895475"/>
        </a:xfrm>
        <a:prstGeom prst="rect">
          <a:avLst/>
        </a:prstGeom>
      </xdr:spPr>
    </xdr:pic>
    <xdr:clientData/>
  </xdr:oneCellAnchor>
  <xdr:oneCellAnchor>
    <xdr:from>
      <xdr:col>1</xdr:col>
      <xdr:colOff>0</xdr:colOff>
      <xdr:row>29</xdr:row>
      <xdr:rowOff>0</xdr:rowOff>
    </xdr:from>
    <xdr:ext cx="933450" cy="942975"/>
    <xdr:pic>
      <xdr:nvPicPr>
        <xdr:cNvPr id="85" name="Image 84" descr="Picture"/>
        <xdr:cNvPicPr/>
      </xdr:nvPicPr>
      <xdr:blipFill>
        <a:blip r:embed="rId84" cstate="print"/>
        <a:stretch>
          <a:fillRect/>
        </a:stretch>
      </xdr:blipFill>
      <xdr:spPr>
        <a:xfrm>
          <a:off x="2286000" y="40220900"/>
          <a:ext cx="933450" cy="942975"/>
        </a:xfrm>
        <a:prstGeom prst="rect">
          <a:avLst/>
        </a:prstGeom>
      </xdr:spPr>
    </xdr:pic>
    <xdr:clientData/>
  </xdr:oneCellAnchor>
  <xdr:oneCellAnchor>
    <xdr:from>
      <xdr:col>6</xdr:col>
      <xdr:colOff>0</xdr:colOff>
      <xdr:row>30</xdr:row>
      <xdr:rowOff>0</xdr:rowOff>
    </xdr:from>
    <xdr:ext cx="4000500" cy="1895475"/>
    <xdr:pic>
      <xdr:nvPicPr>
        <xdr:cNvPr id="86" name="Image 85" descr="Picture"/>
        <xdr:cNvPicPr/>
      </xdr:nvPicPr>
      <xdr:blipFill>
        <a:blip r:embed="rId85" cstate="print"/>
        <a:stretch>
          <a:fillRect/>
        </a:stretch>
      </xdr:blipFill>
      <xdr:spPr>
        <a:xfrm>
          <a:off x="9829800" y="42125900"/>
          <a:ext cx="4000500" cy="1895475"/>
        </a:xfrm>
        <a:prstGeom prst="rect">
          <a:avLst/>
        </a:prstGeom>
      </xdr:spPr>
    </xdr:pic>
    <xdr:clientData/>
  </xdr:oneCellAnchor>
  <xdr:oneCellAnchor>
    <xdr:from>
      <xdr:col>8</xdr:col>
      <xdr:colOff>0</xdr:colOff>
      <xdr:row>30</xdr:row>
      <xdr:rowOff>0</xdr:rowOff>
    </xdr:from>
    <xdr:ext cx="3333750" cy="1895475"/>
    <xdr:pic>
      <xdr:nvPicPr>
        <xdr:cNvPr id="87" name="Image 86" descr="Picture"/>
        <xdr:cNvPicPr/>
      </xdr:nvPicPr>
      <xdr:blipFill>
        <a:blip r:embed="rId86" cstate="print"/>
        <a:stretch>
          <a:fillRect/>
        </a:stretch>
      </xdr:blipFill>
      <xdr:spPr>
        <a:xfrm>
          <a:off x="17449800" y="42125900"/>
          <a:ext cx="3333750" cy="1895475"/>
        </a:xfrm>
        <a:prstGeom prst="rect">
          <a:avLst/>
        </a:prstGeom>
      </xdr:spPr>
    </xdr:pic>
    <xdr:clientData/>
  </xdr:oneCellAnchor>
  <xdr:oneCellAnchor>
    <xdr:from>
      <xdr:col>10</xdr:col>
      <xdr:colOff>0</xdr:colOff>
      <xdr:row>30</xdr:row>
      <xdr:rowOff>0</xdr:rowOff>
    </xdr:from>
    <xdr:ext cx="3333750" cy="1895475"/>
    <xdr:pic>
      <xdr:nvPicPr>
        <xdr:cNvPr id="88" name="Image 87" descr="Picture"/>
        <xdr:cNvPicPr/>
      </xdr:nvPicPr>
      <xdr:blipFill>
        <a:blip r:embed="rId87" cstate="print"/>
        <a:stretch>
          <a:fillRect/>
        </a:stretch>
      </xdr:blipFill>
      <xdr:spPr>
        <a:xfrm>
          <a:off x="22250400" y="42125900"/>
          <a:ext cx="3333750" cy="1895475"/>
        </a:xfrm>
        <a:prstGeom prst="rect">
          <a:avLst/>
        </a:prstGeom>
      </xdr:spPr>
    </xdr:pic>
    <xdr:clientData/>
  </xdr:oneCellAnchor>
  <xdr:oneCellAnchor>
    <xdr:from>
      <xdr:col>1</xdr:col>
      <xdr:colOff>0</xdr:colOff>
      <xdr:row>30</xdr:row>
      <xdr:rowOff>0</xdr:rowOff>
    </xdr:from>
    <xdr:ext cx="933450" cy="942975"/>
    <xdr:pic>
      <xdr:nvPicPr>
        <xdr:cNvPr id="89" name="Image 88" descr="Picture"/>
        <xdr:cNvPicPr/>
      </xdr:nvPicPr>
      <xdr:blipFill>
        <a:blip r:embed="rId88" cstate="print"/>
        <a:stretch>
          <a:fillRect/>
        </a:stretch>
      </xdr:blipFill>
      <xdr:spPr>
        <a:xfrm>
          <a:off x="2286000" y="42125900"/>
          <a:ext cx="933450" cy="942975"/>
        </a:xfrm>
        <a:prstGeom prst="rect">
          <a:avLst/>
        </a:prstGeom>
      </xdr:spPr>
    </xdr:pic>
    <xdr:clientData/>
  </xdr:oneCellAnchor>
  <xdr:oneCellAnchor>
    <xdr:from>
      <xdr:col>6</xdr:col>
      <xdr:colOff>0</xdr:colOff>
      <xdr:row>31</xdr:row>
      <xdr:rowOff>0</xdr:rowOff>
    </xdr:from>
    <xdr:ext cx="4000500" cy="1895475"/>
    <xdr:pic>
      <xdr:nvPicPr>
        <xdr:cNvPr id="90" name="Image 89" descr="Picture"/>
        <xdr:cNvPicPr/>
      </xdr:nvPicPr>
      <xdr:blipFill>
        <a:blip r:embed="rId89" cstate="print"/>
        <a:stretch>
          <a:fillRect/>
        </a:stretch>
      </xdr:blipFill>
      <xdr:spPr>
        <a:xfrm>
          <a:off x="9829800" y="44030900"/>
          <a:ext cx="4000500" cy="1895475"/>
        </a:xfrm>
        <a:prstGeom prst="rect">
          <a:avLst/>
        </a:prstGeom>
      </xdr:spPr>
    </xdr:pic>
    <xdr:clientData/>
  </xdr:oneCellAnchor>
  <xdr:oneCellAnchor>
    <xdr:from>
      <xdr:col>8</xdr:col>
      <xdr:colOff>0</xdr:colOff>
      <xdr:row>31</xdr:row>
      <xdr:rowOff>0</xdr:rowOff>
    </xdr:from>
    <xdr:ext cx="3333750" cy="1895475"/>
    <xdr:pic>
      <xdr:nvPicPr>
        <xdr:cNvPr id="91" name="Image 90" descr="Picture"/>
        <xdr:cNvPicPr/>
      </xdr:nvPicPr>
      <xdr:blipFill>
        <a:blip r:embed="rId90" cstate="print"/>
        <a:stretch>
          <a:fillRect/>
        </a:stretch>
      </xdr:blipFill>
      <xdr:spPr>
        <a:xfrm>
          <a:off x="17449800" y="44030900"/>
          <a:ext cx="3333750" cy="1895475"/>
        </a:xfrm>
        <a:prstGeom prst="rect">
          <a:avLst/>
        </a:prstGeom>
      </xdr:spPr>
    </xdr:pic>
    <xdr:clientData/>
  </xdr:oneCellAnchor>
  <xdr:oneCellAnchor>
    <xdr:from>
      <xdr:col>10</xdr:col>
      <xdr:colOff>0</xdr:colOff>
      <xdr:row>31</xdr:row>
      <xdr:rowOff>0</xdr:rowOff>
    </xdr:from>
    <xdr:ext cx="3333750" cy="1895475"/>
    <xdr:pic>
      <xdr:nvPicPr>
        <xdr:cNvPr id="92" name="Image 91" descr="Picture"/>
        <xdr:cNvPicPr/>
      </xdr:nvPicPr>
      <xdr:blipFill>
        <a:blip r:embed="rId91" cstate="print"/>
        <a:stretch>
          <a:fillRect/>
        </a:stretch>
      </xdr:blipFill>
      <xdr:spPr>
        <a:xfrm>
          <a:off x="22250400" y="44030900"/>
          <a:ext cx="3333750" cy="1895475"/>
        </a:xfrm>
        <a:prstGeom prst="rect">
          <a:avLst/>
        </a:prstGeom>
      </xdr:spPr>
    </xdr:pic>
    <xdr:clientData/>
  </xdr:oneCellAnchor>
  <xdr:oneCellAnchor>
    <xdr:from>
      <xdr:col>1</xdr:col>
      <xdr:colOff>0</xdr:colOff>
      <xdr:row>31</xdr:row>
      <xdr:rowOff>0</xdr:rowOff>
    </xdr:from>
    <xdr:ext cx="933450" cy="942975"/>
    <xdr:pic>
      <xdr:nvPicPr>
        <xdr:cNvPr id="93" name="Image 92" descr="Picture"/>
        <xdr:cNvPicPr/>
      </xdr:nvPicPr>
      <xdr:blipFill>
        <a:blip r:embed="rId92" cstate="print"/>
        <a:stretch>
          <a:fillRect/>
        </a:stretch>
      </xdr:blipFill>
      <xdr:spPr>
        <a:xfrm>
          <a:off x="2286000" y="44030900"/>
          <a:ext cx="933450" cy="942975"/>
        </a:xfrm>
        <a:prstGeom prst="rect">
          <a:avLst/>
        </a:prstGeom>
      </xdr:spPr>
    </xdr:pic>
    <xdr:clientData/>
  </xdr:oneCellAnchor>
  <xdr:oneCellAnchor>
    <xdr:from>
      <xdr:col>6</xdr:col>
      <xdr:colOff>0</xdr:colOff>
      <xdr:row>32</xdr:row>
      <xdr:rowOff>0</xdr:rowOff>
    </xdr:from>
    <xdr:ext cx="4000500" cy="1895475"/>
    <xdr:pic>
      <xdr:nvPicPr>
        <xdr:cNvPr id="94" name="Image 93" descr="Picture"/>
        <xdr:cNvPicPr/>
      </xdr:nvPicPr>
      <xdr:blipFill>
        <a:blip r:embed="rId93" cstate="print"/>
        <a:stretch>
          <a:fillRect/>
        </a:stretch>
      </xdr:blipFill>
      <xdr:spPr>
        <a:xfrm>
          <a:off x="9829800" y="45935900"/>
          <a:ext cx="4000500" cy="1895475"/>
        </a:xfrm>
        <a:prstGeom prst="rect">
          <a:avLst/>
        </a:prstGeom>
      </xdr:spPr>
    </xdr:pic>
    <xdr:clientData/>
  </xdr:oneCellAnchor>
  <xdr:oneCellAnchor>
    <xdr:from>
      <xdr:col>8</xdr:col>
      <xdr:colOff>0</xdr:colOff>
      <xdr:row>32</xdr:row>
      <xdr:rowOff>0</xdr:rowOff>
    </xdr:from>
    <xdr:ext cx="3333750" cy="1895475"/>
    <xdr:pic>
      <xdr:nvPicPr>
        <xdr:cNvPr id="95" name="Image 94" descr="Picture"/>
        <xdr:cNvPicPr/>
      </xdr:nvPicPr>
      <xdr:blipFill>
        <a:blip r:embed="rId94" cstate="print"/>
        <a:stretch>
          <a:fillRect/>
        </a:stretch>
      </xdr:blipFill>
      <xdr:spPr>
        <a:xfrm>
          <a:off x="17449800" y="45935900"/>
          <a:ext cx="3333750" cy="1895475"/>
        </a:xfrm>
        <a:prstGeom prst="rect">
          <a:avLst/>
        </a:prstGeom>
      </xdr:spPr>
    </xdr:pic>
    <xdr:clientData/>
  </xdr:oneCellAnchor>
  <xdr:oneCellAnchor>
    <xdr:from>
      <xdr:col>10</xdr:col>
      <xdr:colOff>0</xdr:colOff>
      <xdr:row>32</xdr:row>
      <xdr:rowOff>0</xdr:rowOff>
    </xdr:from>
    <xdr:ext cx="3333750" cy="1895475"/>
    <xdr:pic>
      <xdr:nvPicPr>
        <xdr:cNvPr id="96" name="Image 95" descr="Picture"/>
        <xdr:cNvPicPr/>
      </xdr:nvPicPr>
      <xdr:blipFill>
        <a:blip r:embed="rId95" cstate="print"/>
        <a:stretch>
          <a:fillRect/>
        </a:stretch>
      </xdr:blipFill>
      <xdr:spPr>
        <a:xfrm>
          <a:off x="22250400" y="45935900"/>
          <a:ext cx="3333750" cy="1895475"/>
        </a:xfrm>
        <a:prstGeom prst="rect">
          <a:avLst/>
        </a:prstGeom>
      </xdr:spPr>
    </xdr:pic>
    <xdr:clientData/>
  </xdr:oneCellAnchor>
  <xdr:oneCellAnchor>
    <xdr:from>
      <xdr:col>1</xdr:col>
      <xdr:colOff>0</xdr:colOff>
      <xdr:row>32</xdr:row>
      <xdr:rowOff>0</xdr:rowOff>
    </xdr:from>
    <xdr:ext cx="933450" cy="942975"/>
    <xdr:pic>
      <xdr:nvPicPr>
        <xdr:cNvPr id="97" name="Image 96" descr="Picture"/>
        <xdr:cNvPicPr/>
      </xdr:nvPicPr>
      <xdr:blipFill>
        <a:blip r:embed="rId96" cstate="print"/>
        <a:stretch>
          <a:fillRect/>
        </a:stretch>
      </xdr:blipFill>
      <xdr:spPr>
        <a:xfrm>
          <a:off x="2286000" y="45935900"/>
          <a:ext cx="933450" cy="942975"/>
        </a:xfrm>
        <a:prstGeom prst="rect">
          <a:avLst/>
        </a:prstGeom>
      </xdr:spPr>
    </xdr:pic>
    <xdr:clientData/>
  </xdr:oneCellAnchor>
  <xdr:oneCellAnchor>
    <xdr:from>
      <xdr:col>6</xdr:col>
      <xdr:colOff>0</xdr:colOff>
      <xdr:row>33</xdr:row>
      <xdr:rowOff>0</xdr:rowOff>
    </xdr:from>
    <xdr:ext cx="4000500" cy="1895475"/>
    <xdr:pic>
      <xdr:nvPicPr>
        <xdr:cNvPr id="98" name="Image 97" descr="Picture"/>
        <xdr:cNvPicPr/>
      </xdr:nvPicPr>
      <xdr:blipFill>
        <a:blip r:embed="rId97" cstate="print"/>
        <a:stretch>
          <a:fillRect/>
        </a:stretch>
      </xdr:blipFill>
      <xdr:spPr>
        <a:xfrm>
          <a:off x="9829800" y="47840900"/>
          <a:ext cx="4000500" cy="1895475"/>
        </a:xfrm>
        <a:prstGeom prst="rect">
          <a:avLst/>
        </a:prstGeom>
      </xdr:spPr>
    </xdr:pic>
    <xdr:clientData/>
  </xdr:oneCellAnchor>
  <xdr:oneCellAnchor>
    <xdr:from>
      <xdr:col>8</xdr:col>
      <xdr:colOff>0</xdr:colOff>
      <xdr:row>33</xdr:row>
      <xdr:rowOff>0</xdr:rowOff>
    </xdr:from>
    <xdr:ext cx="3333750" cy="1895475"/>
    <xdr:pic>
      <xdr:nvPicPr>
        <xdr:cNvPr id="99" name="Image 98" descr="Picture"/>
        <xdr:cNvPicPr/>
      </xdr:nvPicPr>
      <xdr:blipFill>
        <a:blip r:embed="rId98" cstate="print"/>
        <a:stretch>
          <a:fillRect/>
        </a:stretch>
      </xdr:blipFill>
      <xdr:spPr>
        <a:xfrm>
          <a:off x="17449800" y="47840900"/>
          <a:ext cx="3333750" cy="1895475"/>
        </a:xfrm>
        <a:prstGeom prst="rect">
          <a:avLst/>
        </a:prstGeom>
      </xdr:spPr>
    </xdr:pic>
    <xdr:clientData/>
  </xdr:oneCellAnchor>
  <xdr:oneCellAnchor>
    <xdr:from>
      <xdr:col>10</xdr:col>
      <xdr:colOff>0</xdr:colOff>
      <xdr:row>33</xdr:row>
      <xdr:rowOff>0</xdr:rowOff>
    </xdr:from>
    <xdr:ext cx="3333750" cy="1895475"/>
    <xdr:pic>
      <xdr:nvPicPr>
        <xdr:cNvPr id="100" name="Image 99" descr="Picture"/>
        <xdr:cNvPicPr/>
      </xdr:nvPicPr>
      <xdr:blipFill>
        <a:blip r:embed="rId99" cstate="print"/>
        <a:stretch>
          <a:fillRect/>
        </a:stretch>
      </xdr:blipFill>
      <xdr:spPr>
        <a:xfrm>
          <a:off x="22250400" y="47840900"/>
          <a:ext cx="3333750" cy="1895475"/>
        </a:xfrm>
        <a:prstGeom prst="rect">
          <a:avLst/>
        </a:prstGeom>
      </xdr:spPr>
    </xdr:pic>
    <xdr:clientData/>
  </xdr:oneCellAnchor>
  <xdr:oneCellAnchor>
    <xdr:from>
      <xdr:col>1</xdr:col>
      <xdr:colOff>0</xdr:colOff>
      <xdr:row>33</xdr:row>
      <xdr:rowOff>0</xdr:rowOff>
    </xdr:from>
    <xdr:ext cx="933450" cy="942975"/>
    <xdr:pic>
      <xdr:nvPicPr>
        <xdr:cNvPr id="101" name="Image 100" descr="Picture"/>
        <xdr:cNvPicPr/>
      </xdr:nvPicPr>
      <xdr:blipFill>
        <a:blip r:embed="rId100" cstate="print"/>
        <a:stretch>
          <a:fillRect/>
        </a:stretch>
      </xdr:blipFill>
      <xdr:spPr>
        <a:xfrm>
          <a:off x="2286000" y="47840900"/>
          <a:ext cx="933450" cy="942975"/>
        </a:xfrm>
        <a:prstGeom prst="rect">
          <a:avLst/>
        </a:prstGeom>
      </xdr:spPr>
    </xdr:pic>
    <xdr:clientData/>
  </xdr:oneCellAnchor>
  <xdr:oneCellAnchor>
    <xdr:from>
      <xdr:col>6</xdr:col>
      <xdr:colOff>0</xdr:colOff>
      <xdr:row>34</xdr:row>
      <xdr:rowOff>0</xdr:rowOff>
    </xdr:from>
    <xdr:ext cx="4000500" cy="1895475"/>
    <xdr:pic>
      <xdr:nvPicPr>
        <xdr:cNvPr id="102" name="Image 101" descr="Picture"/>
        <xdr:cNvPicPr/>
      </xdr:nvPicPr>
      <xdr:blipFill>
        <a:blip r:embed="rId101" cstate="print"/>
        <a:stretch>
          <a:fillRect/>
        </a:stretch>
      </xdr:blipFill>
      <xdr:spPr>
        <a:xfrm>
          <a:off x="9829800" y="49745900"/>
          <a:ext cx="4000500" cy="1895475"/>
        </a:xfrm>
        <a:prstGeom prst="rect">
          <a:avLst/>
        </a:prstGeom>
      </xdr:spPr>
    </xdr:pic>
    <xdr:clientData/>
  </xdr:oneCellAnchor>
  <xdr:oneCellAnchor>
    <xdr:from>
      <xdr:col>8</xdr:col>
      <xdr:colOff>0</xdr:colOff>
      <xdr:row>34</xdr:row>
      <xdr:rowOff>0</xdr:rowOff>
    </xdr:from>
    <xdr:ext cx="3333750" cy="1895475"/>
    <xdr:pic>
      <xdr:nvPicPr>
        <xdr:cNvPr id="103" name="Image 102" descr="Picture"/>
        <xdr:cNvPicPr/>
      </xdr:nvPicPr>
      <xdr:blipFill>
        <a:blip r:embed="rId102" cstate="print"/>
        <a:stretch>
          <a:fillRect/>
        </a:stretch>
      </xdr:blipFill>
      <xdr:spPr>
        <a:xfrm>
          <a:off x="17449800" y="49745900"/>
          <a:ext cx="3333750" cy="1895475"/>
        </a:xfrm>
        <a:prstGeom prst="rect">
          <a:avLst/>
        </a:prstGeom>
      </xdr:spPr>
    </xdr:pic>
    <xdr:clientData/>
  </xdr:oneCellAnchor>
  <xdr:oneCellAnchor>
    <xdr:from>
      <xdr:col>10</xdr:col>
      <xdr:colOff>0</xdr:colOff>
      <xdr:row>34</xdr:row>
      <xdr:rowOff>0</xdr:rowOff>
    </xdr:from>
    <xdr:ext cx="3333750" cy="1895475"/>
    <xdr:pic>
      <xdr:nvPicPr>
        <xdr:cNvPr id="104" name="Image 103" descr="Picture"/>
        <xdr:cNvPicPr/>
      </xdr:nvPicPr>
      <xdr:blipFill>
        <a:blip r:embed="rId103" cstate="print"/>
        <a:stretch>
          <a:fillRect/>
        </a:stretch>
      </xdr:blipFill>
      <xdr:spPr>
        <a:xfrm>
          <a:off x="22250400" y="49745900"/>
          <a:ext cx="3333750" cy="1895475"/>
        </a:xfrm>
        <a:prstGeom prst="rect">
          <a:avLst/>
        </a:prstGeom>
      </xdr:spPr>
    </xdr:pic>
    <xdr:clientData/>
  </xdr:oneCellAnchor>
  <xdr:oneCellAnchor>
    <xdr:from>
      <xdr:col>1</xdr:col>
      <xdr:colOff>0</xdr:colOff>
      <xdr:row>34</xdr:row>
      <xdr:rowOff>0</xdr:rowOff>
    </xdr:from>
    <xdr:ext cx="933450" cy="942975"/>
    <xdr:pic>
      <xdr:nvPicPr>
        <xdr:cNvPr id="105" name="Image 104" descr="Picture"/>
        <xdr:cNvPicPr/>
      </xdr:nvPicPr>
      <xdr:blipFill>
        <a:blip r:embed="rId104" cstate="print"/>
        <a:stretch>
          <a:fillRect/>
        </a:stretch>
      </xdr:blipFill>
      <xdr:spPr>
        <a:xfrm>
          <a:off x="2286000" y="49745900"/>
          <a:ext cx="933450" cy="942975"/>
        </a:xfrm>
        <a:prstGeom prst="rect">
          <a:avLst/>
        </a:prstGeom>
      </xdr:spPr>
    </xdr:pic>
    <xdr:clientData/>
  </xdr:oneCellAnchor>
  <xdr:oneCellAnchor>
    <xdr:from>
      <xdr:col>6</xdr:col>
      <xdr:colOff>0</xdr:colOff>
      <xdr:row>35</xdr:row>
      <xdr:rowOff>0</xdr:rowOff>
    </xdr:from>
    <xdr:ext cx="4000500" cy="1895475"/>
    <xdr:pic>
      <xdr:nvPicPr>
        <xdr:cNvPr id="106" name="Image 105" descr="Picture"/>
        <xdr:cNvPicPr/>
      </xdr:nvPicPr>
      <xdr:blipFill>
        <a:blip r:embed="rId105" cstate="print"/>
        <a:stretch>
          <a:fillRect/>
        </a:stretch>
      </xdr:blipFill>
      <xdr:spPr>
        <a:xfrm>
          <a:off x="9829800" y="51650900"/>
          <a:ext cx="4000500" cy="1895475"/>
        </a:xfrm>
        <a:prstGeom prst="rect">
          <a:avLst/>
        </a:prstGeom>
      </xdr:spPr>
    </xdr:pic>
    <xdr:clientData/>
  </xdr:oneCellAnchor>
  <xdr:oneCellAnchor>
    <xdr:from>
      <xdr:col>8</xdr:col>
      <xdr:colOff>0</xdr:colOff>
      <xdr:row>35</xdr:row>
      <xdr:rowOff>0</xdr:rowOff>
    </xdr:from>
    <xdr:ext cx="3333750" cy="1895475"/>
    <xdr:pic>
      <xdr:nvPicPr>
        <xdr:cNvPr id="107" name="Image 106" descr="Picture"/>
        <xdr:cNvPicPr/>
      </xdr:nvPicPr>
      <xdr:blipFill>
        <a:blip r:embed="rId106" cstate="print"/>
        <a:stretch>
          <a:fillRect/>
        </a:stretch>
      </xdr:blipFill>
      <xdr:spPr>
        <a:xfrm>
          <a:off x="17449800" y="51650900"/>
          <a:ext cx="3333750" cy="1895475"/>
        </a:xfrm>
        <a:prstGeom prst="rect">
          <a:avLst/>
        </a:prstGeom>
      </xdr:spPr>
    </xdr:pic>
    <xdr:clientData/>
  </xdr:oneCellAnchor>
  <xdr:oneCellAnchor>
    <xdr:from>
      <xdr:col>10</xdr:col>
      <xdr:colOff>0</xdr:colOff>
      <xdr:row>35</xdr:row>
      <xdr:rowOff>0</xdr:rowOff>
    </xdr:from>
    <xdr:ext cx="3333750" cy="1895475"/>
    <xdr:pic>
      <xdr:nvPicPr>
        <xdr:cNvPr id="108" name="Image 107" descr="Picture"/>
        <xdr:cNvPicPr/>
      </xdr:nvPicPr>
      <xdr:blipFill>
        <a:blip r:embed="rId107" cstate="print"/>
        <a:stretch>
          <a:fillRect/>
        </a:stretch>
      </xdr:blipFill>
      <xdr:spPr>
        <a:xfrm>
          <a:off x="22250400" y="51650900"/>
          <a:ext cx="3333750" cy="1895475"/>
        </a:xfrm>
        <a:prstGeom prst="rect">
          <a:avLst/>
        </a:prstGeom>
      </xdr:spPr>
    </xdr:pic>
    <xdr:clientData/>
  </xdr:oneCellAnchor>
  <xdr:oneCellAnchor>
    <xdr:from>
      <xdr:col>1</xdr:col>
      <xdr:colOff>0</xdr:colOff>
      <xdr:row>35</xdr:row>
      <xdr:rowOff>0</xdr:rowOff>
    </xdr:from>
    <xdr:ext cx="933450" cy="942975"/>
    <xdr:pic>
      <xdr:nvPicPr>
        <xdr:cNvPr id="109" name="Image 108" descr="Picture"/>
        <xdr:cNvPicPr/>
      </xdr:nvPicPr>
      <xdr:blipFill>
        <a:blip r:embed="rId108" cstate="print"/>
        <a:stretch>
          <a:fillRect/>
        </a:stretch>
      </xdr:blipFill>
      <xdr:spPr>
        <a:xfrm>
          <a:off x="2286000" y="51650900"/>
          <a:ext cx="933450" cy="942975"/>
        </a:xfrm>
        <a:prstGeom prst="rect">
          <a:avLst/>
        </a:prstGeom>
      </xdr:spPr>
    </xdr:pic>
    <xdr:clientData/>
  </xdr:oneCellAnchor>
  <xdr:oneCellAnchor>
    <xdr:from>
      <xdr:col>6</xdr:col>
      <xdr:colOff>0</xdr:colOff>
      <xdr:row>36</xdr:row>
      <xdr:rowOff>0</xdr:rowOff>
    </xdr:from>
    <xdr:ext cx="4000500" cy="1895475"/>
    <xdr:pic>
      <xdr:nvPicPr>
        <xdr:cNvPr id="110" name="Image 109" descr="Picture"/>
        <xdr:cNvPicPr/>
      </xdr:nvPicPr>
      <xdr:blipFill>
        <a:blip r:embed="rId109" cstate="print"/>
        <a:stretch>
          <a:fillRect/>
        </a:stretch>
      </xdr:blipFill>
      <xdr:spPr>
        <a:xfrm>
          <a:off x="9829800" y="53555900"/>
          <a:ext cx="4000500" cy="1895475"/>
        </a:xfrm>
        <a:prstGeom prst="rect">
          <a:avLst/>
        </a:prstGeom>
      </xdr:spPr>
    </xdr:pic>
    <xdr:clientData/>
  </xdr:oneCellAnchor>
  <xdr:oneCellAnchor>
    <xdr:from>
      <xdr:col>8</xdr:col>
      <xdr:colOff>0</xdr:colOff>
      <xdr:row>36</xdr:row>
      <xdr:rowOff>0</xdr:rowOff>
    </xdr:from>
    <xdr:ext cx="3333750" cy="1895475"/>
    <xdr:pic>
      <xdr:nvPicPr>
        <xdr:cNvPr id="111" name="Image 110" descr="Picture"/>
        <xdr:cNvPicPr/>
      </xdr:nvPicPr>
      <xdr:blipFill>
        <a:blip r:embed="rId110" cstate="print"/>
        <a:stretch>
          <a:fillRect/>
        </a:stretch>
      </xdr:blipFill>
      <xdr:spPr>
        <a:xfrm>
          <a:off x="17449800" y="53555900"/>
          <a:ext cx="3333750" cy="1895475"/>
        </a:xfrm>
        <a:prstGeom prst="rect">
          <a:avLst/>
        </a:prstGeom>
      </xdr:spPr>
    </xdr:pic>
    <xdr:clientData/>
  </xdr:oneCellAnchor>
  <xdr:oneCellAnchor>
    <xdr:from>
      <xdr:col>10</xdr:col>
      <xdr:colOff>0</xdr:colOff>
      <xdr:row>36</xdr:row>
      <xdr:rowOff>0</xdr:rowOff>
    </xdr:from>
    <xdr:ext cx="3333750" cy="1895475"/>
    <xdr:pic>
      <xdr:nvPicPr>
        <xdr:cNvPr id="112" name="Image 111" descr="Picture"/>
        <xdr:cNvPicPr/>
      </xdr:nvPicPr>
      <xdr:blipFill>
        <a:blip r:embed="rId111" cstate="print"/>
        <a:stretch>
          <a:fillRect/>
        </a:stretch>
      </xdr:blipFill>
      <xdr:spPr>
        <a:xfrm>
          <a:off x="22250400" y="53555900"/>
          <a:ext cx="3333750" cy="1895475"/>
        </a:xfrm>
        <a:prstGeom prst="rect">
          <a:avLst/>
        </a:prstGeom>
      </xdr:spPr>
    </xdr:pic>
    <xdr:clientData/>
  </xdr:oneCellAnchor>
  <xdr:oneCellAnchor>
    <xdr:from>
      <xdr:col>1</xdr:col>
      <xdr:colOff>0</xdr:colOff>
      <xdr:row>36</xdr:row>
      <xdr:rowOff>0</xdr:rowOff>
    </xdr:from>
    <xdr:ext cx="933450" cy="942975"/>
    <xdr:pic>
      <xdr:nvPicPr>
        <xdr:cNvPr id="113" name="Image 112" descr="Picture"/>
        <xdr:cNvPicPr/>
      </xdr:nvPicPr>
      <xdr:blipFill>
        <a:blip r:embed="rId112" cstate="print"/>
        <a:stretch>
          <a:fillRect/>
        </a:stretch>
      </xdr:blipFill>
      <xdr:spPr>
        <a:xfrm>
          <a:off x="2286000" y="53555900"/>
          <a:ext cx="933450" cy="942975"/>
        </a:xfrm>
        <a:prstGeom prst="rect">
          <a:avLst/>
        </a:prstGeom>
      </xdr:spPr>
    </xdr:pic>
    <xdr:clientData/>
  </xdr:oneCellAnchor>
</xdr:wsDr>
</file>

<file path=xl/drawings/drawing3.xml><?xml version="1.0" encoding="utf-8"?>
<xdr:wsDr xmlns:xdr="http://schemas.openxmlformats.org/drawingml/2006/spreadsheetDrawing" xmlns:r="http://schemas.openxmlformats.org/officeDocument/2006/relationships" xmlns:a="http://schemas.openxmlformats.org/drawingml/2006/main">
  <xdr:oneCellAnchor>
    <xdr:from>
      <xdr:col>6</xdr:col>
      <xdr:colOff>0</xdr:colOff>
      <xdr:row>4</xdr:row>
      <xdr:rowOff>0</xdr:rowOff>
    </xdr:from>
    <xdr:ext cx="4000500" cy="1895475"/>
    <xdr:pic>
      <xdr:nvPicPr>
        <xdr:cNvPr id="2" name="Image 1" descr="Picture"/>
        <xdr:cNvPicPr/>
      </xdr:nvPicPr>
      <xdr:blipFill>
        <a:blip r:embed="rId1" cstate="print"/>
        <a:stretch>
          <a:fillRect/>
        </a:stretch>
      </xdr:blipFill>
      <xdr:spPr>
        <a:xfrm>
          <a:off x="9829800" y="850900"/>
          <a:ext cx="4000500" cy="1895475"/>
        </a:xfrm>
        <a:prstGeom prst="rect">
          <a:avLst/>
        </a:prstGeom>
      </xdr:spPr>
    </xdr:pic>
    <xdr:clientData/>
  </xdr:oneCellAnchor>
  <xdr:oneCellAnchor>
    <xdr:from>
      <xdr:col>8</xdr:col>
      <xdr:colOff>0</xdr:colOff>
      <xdr:row>4</xdr:row>
      <xdr:rowOff>0</xdr:rowOff>
    </xdr:from>
    <xdr:ext cx="3333750" cy="1895475"/>
    <xdr:pic>
      <xdr:nvPicPr>
        <xdr:cNvPr id="3" name="Image 2" descr="Picture"/>
        <xdr:cNvPicPr/>
      </xdr:nvPicPr>
      <xdr:blipFill>
        <a:blip r:embed="rId2" cstate="print"/>
        <a:stretch>
          <a:fillRect/>
        </a:stretch>
      </xdr:blipFill>
      <xdr:spPr>
        <a:xfrm>
          <a:off x="17449800" y="850900"/>
          <a:ext cx="3333750" cy="1895475"/>
        </a:xfrm>
        <a:prstGeom prst="rect">
          <a:avLst/>
        </a:prstGeom>
      </xdr:spPr>
    </xdr:pic>
    <xdr:clientData/>
  </xdr:oneCellAnchor>
  <xdr:oneCellAnchor>
    <xdr:from>
      <xdr:col>10</xdr:col>
      <xdr:colOff>0</xdr:colOff>
      <xdr:row>4</xdr:row>
      <xdr:rowOff>0</xdr:rowOff>
    </xdr:from>
    <xdr:ext cx="3333750" cy="1895475"/>
    <xdr:pic>
      <xdr:nvPicPr>
        <xdr:cNvPr id="4" name="Image 3" descr="Picture"/>
        <xdr:cNvPicPr/>
      </xdr:nvPicPr>
      <xdr:blipFill>
        <a:blip r:embed="rId3" cstate="print"/>
        <a:stretch>
          <a:fillRect/>
        </a:stretch>
      </xdr:blipFill>
      <xdr:spPr>
        <a:xfrm>
          <a:off x="22250400" y="850900"/>
          <a:ext cx="3333750" cy="1895475"/>
        </a:xfrm>
        <a:prstGeom prst="rect">
          <a:avLst/>
        </a:prstGeom>
      </xdr:spPr>
    </xdr:pic>
    <xdr:clientData/>
  </xdr:oneCellAnchor>
  <xdr:oneCellAnchor>
    <xdr:from>
      <xdr:col>1</xdr:col>
      <xdr:colOff>0</xdr:colOff>
      <xdr:row>4</xdr:row>
      <xdr:rowOff>0</xdr:rowOff>
    </xdr:from>
    <xdr:ext cx="933450" cy="942975"/>
    <xdr:pic>
      <xdr:nvPicPr>
        <xdr:cNvPr id="5" name="Image 4" descr="Picture"/>
        <xdr:cNvPicPr/>
      </xdr:nvPicPr>
      <xdr:blipFill>
        <a:blip r:embed="rId4" cstate="print"/>
        <a:stretch>
          <a:fillRect/>
        </a:stretch>
      </xdr:blipFill>
      <xdr:spPr>
        <a:xfrm>
          <a:off x="2286000" y="850900"/>
          <a:ext cx="933450" cy="942975"/>
        </a:xfrm>
        <a:prstGeom prst="rect">
          <a:avLst/>
        </a:prstGeom>
      </xdr:spPr>
    </xdr:pic>
    <xdr:clientData/>
  </xdr:oneCellAnchor>
  <xdr:oneCellAnchor>
    <xdr:from>
      <xdr:col>6</xdr:col>
      <xdr:colOff>0</xdr:colOff>
      <xdr:row>5</xdr:row>
      <xdr:rowOff>0</xdr:rowOff>
    </xdr:from>
    <xdr:ext cx="4000500" cy="1895475"/>
    <xdr:pic>
      <xdr:nvPicPr>
        <xdr:cNvPr id="6" name="Image 5" descr="Picture"/>
        <xdr:cNvPicPr/>
      </xdr:nvPicPr>
      <xdr:blipFill>
        <a:blip r:embed="rId5" cstate="print"/>
        <a:stretch>
          <a:fillRect/>
        </a:stretch>
      </xdr:blipFill>
      <xdr:spPr>
        <a:xfrm>
          <a:off x="9829800" y="2755900"/>
          <a:ext cx="4000500" cy="1895475"/>
        </a:xfrm>
        <a:prstGeom prst="rect">
          <a:avLst/>
        </a:prstGeom>
      </xdr:spPr>
    </xdr:pic>
    <xdr:clientData/>
  </xdr:oneCellAnchor>
  <xdr:oneCellAnchor>
    <xdr:from>
      <xdr:col>8</xdr:col>
      <xdr:colOff>0</xdr:colOff>
      <xdr:row>5</xdr:row>
      <xdr:rowOff>0</xdr:rowOff>
    </xdr:from>
    <xdr:ext cx="3333750" cy="1895475"/>
    <xdr:pic>
      <xdr:nvPicPr>
        <xdr:cNvPr id="7" name="Image 6" descr="Picture"/>
        <xdr:cNvPicPr/>
      </xdr:nvPicPr>
      <xdr:blipFill>
        <a:blip r:embed="rId6" cstate="print"/>
        <a:stretch>
          <a:fillRect/>
        </a:stretch>
      </xdr:blipFill>
      <xdr:spPr>
        <a:xfrm>
          <a:off x="17449800" y="2755900"/>
          <a:ext cx="3333750" cy="1895475"/>
        </a:xfrm>
        <a:prstGeom prst="rect">
          <a:avLst/>
        </a:prstGeom>
      </xdr:spPr>
    </xdr:pic>
    <xdr:clientData/>
  </xdr:oneCellAnchor>
  <xdr:oneCellAnchor>
    <xdr:from>
      <xdr:col>10</xdr:col>
      <xdr:colOff>0</xdr:colOff>
      <xdr:row>5</xdr:row>
      <xdr:rowOff>0</xdr:rowOff>
    </xdr:from>
    <xdr:ext cx="3333750" cy="1895475"/>
    <xdr:pic>
      <xdr:nvPicPr>
        <xdr:cNvPr id="8" name="Image 7" descr="Picture"/>
        <xdr:cNvPicPr/>
      </xdr:nvPicPr>
      <xdr:blipFill>
        <a:blip r:embed="rId7" cstate="print"/>
        <a:stretch>
          <a:fillRect/>
        </a:stretch>
      </xdr:blipFill>
      <xdr:spPr>
        <a:xfrm>
          <a:off x="22250400" y="2755900"/>
          <a:ext cx="3333750" cy="1895475"/>
        </a:xfrm>
        <a:prstGeom prst="rect">
          <a:avLst/>
        </a:prstGeom>
      </xdr:spPr>
    </xdr:pic>
    <xdr:clientData/>
  </xdr:oneCellAnchor>
  <xdr:oneCellAnchor>
    <xdr:from>
      <xdr:col>1</xdr:col>
      <xdr:colOff>0</xdr:colOff>
      <xdr:row>5</xdr:row>
      <xdr:rowOff>0</xdr:rowOff>
    </xdr:from>
    <xdr:ext cx="933450" cy="942975"/>
    <xdr:pic>
      <xdr:nvPicPr>
        <xdr:cNvPr id="9" name="Image 8" descr="Picture"/>
        <xdr:cNvPicPr/>
      </xdr:nvPicPr>
      <xdr:blipFill>
        <a:blip r:embed="rId8" cstate="print"/>
        <a:stretch>
          <a:fillRect/>
        </a:stretch>
      </xdr:blipFill>
      <xdr:spPr>
        <a:xfrm>
          <a:off x="2286000" y="2755900"/>
          <a:ext cx="933450" cy="942975"/>
        </a:xfrm>
        <a:prstGeom prst="rect">
          <a:avLst/>
        </a:prstGeom>
      </xdr:spPr>
    </xdr:pic>
    <xdr:clientData/>
  </xdr:oneCellAnchor>
  <xdr:oneCellAnchor>
    <xdr:from>
      <xdr:col>6</xdr:col>
      <xdr:colOff>0</xdr:colOff>
      <xdr:row>6</xdr:row>
      <xdr:rowOff>0</xdr:rowOff>
    </xdr:from>
    <xdr:ext cx="4000500" cy="1895475"/>
    <xdr:pic>
      <xdr:nvPicPr>
        <xdr:cNvPr id="10" name="Image 9" descr="Picture"/>
        <xdr:cNvPicPr/>
      </xdr:nvPicPr>
      <xdr:blipFill>
        <a:blip r:embed="rId9" cstate="print"/>
        <a:stretch>
          <a:fillRect/>
        </a:stretch>
      </xdr:blipFill>
      <xdr:spPr>
        <a:xfrm>
          <a:off x="9829800" y="4660900"/>
          <a:ext cx="4000500" cy="1895475"/>
        </a:xfrm>
        <a:prstGeom prst="rect">
          <a:avLst/>
        </a:prstGeom>
      </xdr:spPr>
    </xdr:pic>
    <xdr:clientData/>
  </xdr:oneCellAnchor>
  <xdr:oneCellAnchor>
    <xdr:from>
      <xdr:col>8</xdr:col>
      <xdr:colOff>0</xdr:colOff>
      <xdr:row>6</xdr:row>
      <xdr:rowOff>0</xdr:rowOff>
    </xdr:from>
    <xdr:ext cx="3333750" cy="1895475"/>
    <xdr:pic>
      <xdr:nvPicPr>
        <xdr:cNvPr id="11" name="Image 10" descr="Picture"/>
        <xdr:cNvPicPr/>
      </xdr:nvPicPr>
      <xdr:blipFill>
        <a:blip r:embed="rId10" cstate="print"/>
        <a:stretch>
          <a:fillRect/>
        </a:stretch>
      </xdr:blipFill>
      <xdr:spPr>
        <a:xfrm>
          <a:off x="17449800" y="4660900"/>
          <a:ext cx="3333750" cy="1895475"/>
        </a:xfrm>
        <a:prstGeom prst="rect">
          <a:avLst/>
        </a:prstGeom>
      </xdr:spPr>
    </xdr:pic>
    <xdr:clientData/>
  </xdr:oneCellAnchor>
  <xdr:oneCellAnchor>
    <xdr:from>
      <xdr:col>10</xdr:col>
      <xdr:colOff>0</xdr:colOff>
      <xdr:row>6</xdr:row>
      <xdr:rowOff>0</xdr:rowOff>
    </xdr:from>
    <xdr:ext cx="3333750" cy="1895475"/>
    <xdr:pic>
      <xdr:nvPicPr>
        <xdr:cNvPr id="12" name="Image 11" descr="Picture"/>
        <xdr:cNvPicPr/>
      </xdr:nvPicPr>
      <xdr:blipFill>
        <a:blip r:embed="rId11" cstate="print"/>
        <a:stretch>
          <a:fillRect/>
        </a:stretch>
      </xdr:blipFill>
      <xdr:spPr>
        <a:xfrm>
          <a:off x="22250400" y="4660900"/>
          <a:ext cx="3333750" cy="1895475"/>
        </a:xfrm>
        <a:prstGeom prst="rect">
          <a:avLst/>
        </a:prstGeom>
      </xdr:spPr>
    </xdr:pic>
    <xdr:clientData/>
  </xdr:oneCellAnchor>
  <xdr:oneCellAnchor>
    <xdr:from>
      <xdr:col>1</xdr:col>
      <xdr:colOff>0</xdr:colOff>
      <xdr:row>6</xdr:row>
      <xdr:rowOff>0</xdr:rowOff>
    </xdr:from>
    <xdr:ext cx="933450" cy="942975"/>
    <xdr:pic>
      <xdr:nvPicPr>
        <xdr:cNvPr id="13" name="Image 12" descr="Picture"/>
        <xdr:cNvPicPr/>
      </xdr:nvPicPr>
      <xdr:blipFill>
        <a:blip r:embed="rId12" cstate="print"/>
        <a:stretch>
          <a:fillRect/>
        </a:stretch>
      </xdr:blipFill>
      <xdr:spPr>
        <a:xfrm>
          <a:off x="2286000" y="4660900"/>
          <a:ext cx="933450" cy="942975"/>
        </a:xfrm>
        <a:prstGeom prst="rect">
          <a:avLst/>
        </a:prstGeom>
      </xdr:spPr>
    </xdr:pic>
    <xdr:clientData/>
  </xdr:oneCellAnchor>
  <xdr:oneCellAnchor>
    <xdr:from>
      <xdr:col>6</xdr:col>
      <xdr:colOff>0</xdr:colOff>
      <xdr:row>7</xdr:row>
      <xdr:rowOff>0</xdr:rowOff>
    </xdr:from>
    <xdr:ext cx="4000500" cy="1895475"/>
    <xdr:pic>
      <xdr:nvPicPr>
        <xdr:cNvPr id="14" name="Image 13" descr="Picture"/>
        <xdr:cNvPicPr/>
      </xdr:nvPicPr>
      <xdr:blipFill>
        <a:blip r:embed="rId13" cstate="print"/>
        <a:stretch>
          <a:fillRect/>
        </a:stretch>
      </xdr:blipFill>
      <xdr:spPr>
        <a:xfrm>
          <a:off x="9829800" y="6565900"/>
          <a:ext cx="4000500" cy="1895475"/>
        </a:xfrm>
        <a:prstGeom prst="rect">
          <a:avLst/>
        </a:prstGeom>
      </xdr:spPr>
    </xdr:pic>
    <xdr:clientData/>
  </xdr:oneCellAnchor>
  <xdr:oneCellAnchor>
    <xdr:from>
      <xdr:col>8</xdr:col>
      <xdr:colOff>0</xdr:colOff>
      <xdr:row>7</xdr:row>
      <xdr:rowOff>0</xdr:rowOff>
    </xdr:from>
    <xdr:ext cx="3333750" cy="1895475"/>
    <xdr:pic>
      <xdr:nvPicPr>
        <xdr:cNvPr id="15" name="Image 14" descr="Picture"/>
        <xdr:cNvPicPr/>
      </xdr:nvPicPr>
      <xdr:blipFill>
        <a:blip r:embed="rId14" cstate="print"/>
        <a:stretch>
          <a:fillRect/>
        </a:stretch>
      </xdr:blipFill>
      <xdr:spPr>
        <a:xfrm>
          <a:off x="17449800" y="6565900"/>
          <a:ext cx="3333750" cy="1895475"/>
        </a:xfrm>
        <a:prstGeom prst="rect">
          <a:avLst/>
        </a:prstGeom>
      </xdr:spPr>
    </xdr:pic>
    <xdr:clientData/>
  </xdr:oneCellAnchor>
  <xdr:oneCellAnchor>
    <xdr:from>
      <xdr:col>10</xdr:col>
      <xdr:colOff>0</xdr:colOff>
      <xdr:row>7</xdr:row>
      <xdr:rowOff>0</xdr:rowOff>
    </xdr:from>
    <xdr:ext cx="3333750" cy="1895475"/>
    <xdr:pic>
      <xdr:nvPicPr>
        <xdr:cNvPr id="16" name="Image 15" descr="Picture"/>
        <xdr:cNvPicPr/>
      </xdr:nvPicPr>
      <xdr:blipFill>
        <a:blip r:embed="rId15" cstate="print"/>
        <a:stretch>
          <a:fillRect/>
        </a:stretch>
      </xdr:blipFill>
      <xdr:spPr>
        <a:xfrm>
          <a:off x="22250400" y="6565900"/>
          <a:ext cx="3333750" cy="1895475"/>
        </a:xfrm>
        <a:prstGeom prst="rect">
          <a:avLst/>
        </a:prstGeom>
      </xdr:spPr>
    </xdr:pic>
    <xdr:clientData/>
  </xdr:oneCellAnchor>
  <xdr:oneCellAnchor>
    <xdr:from>
      <xdr:col>1</xdr:col>
      <xdr:colOff>0</xdr:colOff>
      <xdr:row>7</xdr:row>
      <xdr:rowOff>0</xdr:rowOff>
    </xdr:from>
    <xdr:ext cx="933450" cy="942975"/>
    <xdr:pic>
      <xdr:nvPicPr>
        <xdr:cNvPr id="17" name="Image 16" descr="Picture"/>
        <xdr:cNvPicPr/>
      </xdr:nvPicPr>
      <xdr:blipFill>
        <a:blip r:embed="rId16" cstate="print"/>
        <a:stretch>
          <a:fillRect/>
        </a:stretch>
      </xdr:blipFill>
      <xdr:spPr>
        <a:xfrm>
          <a:off x="2286000" y="6565900"/>
          <a:ext cx="933450" cy="942975"/>
        </a:xfrm>
        <a:prstGeom prst="rect">
          <a:avLst/>
        </a:prstGeom>
      </xdr:spPr>
    </xdr:pic>
    <xdr:clientData/>
  </xdr:oneCellAnchor>
  <xdr:oneCellAnchor>
    <xdr:from>
      <xdr:col>6</xdr:col>
      <xdr:colOff>0</xdr:colOff>
      <xdr:row>8</xdr:row>
      <xdr:rowOff>0</xdr:rowOff>
    </xdr:from>
    <xdr:ext cx="4000500" cy="1895475"/>
    <xdr:pic>
      <xdr:nvPicPr>
        <xdr:cNvPr id="18" name="Image 17" descr="Picture"/>
        <xdr:cNvPicPr/>
      </xdr:nvPicPr>
      <xdr:blipFill>
        <a:blip r:embed="rId17" cstate="print"/>
        <a:stretch>
          <a:fillRect/>
        </a:stretch>
      </xdr:blipFill>
      <xdr:spPr>
        <a:xfrm>
          <a:off x="9829800" y="8470900"/>
          <a:ext cx="4000500" cy="1895475"/>
        </a:xfrm>
        <a:prstGeom prst="rect">
          <a:avLst/>
        </a:prstGeom>
      </xdr:spPr>
    </xdr:pic>
    <xdr:clientData/>
  </xdr:oneCellAnchor>
  <xdr:oneCellAnchor>
    <xdr:from>
      <xdr:col>8</xdr:col>
      <xdr:colOff>0</xdr:colOff>
      <xdr:row>8</xdr:row>
      <xdr:rowOff>0</xdr:rowOff>
    </xdr:from>
    <xdr:ext cx="3333750" cy="1895475"/>
    <xdr:pic>
      <xdr:nvPicPr>
        <xdr:cNvPr id="19" name="Image 18" descr="Picture"/>
        <xdr:cNvPicPr/>
      </xdr:nvPicPr>
      <xdr:blipFill>
        <a:blip r:embed="rId18" cstate="print"/>
        <a:stretch>
          <a:fillRect/>
        </a:stretch>
      </xdr:blipFill>
      <xdr:spPr>
        <a:xfrm>
          <a:off x="17449800" y="8470900"/>
          <a:ext cx="3333750" cy="1895475"/>
        </a:xfrm>
        <a:prstGeom prst="rect">
          <a:avLst/>
        </a:prstGeom>
      </xdr:spPr>
    </xdr:pic>
    <xdr:clientData/>
  </xdr:oneCellAnchor>
  <xdr:oneCellAnchor>
    <xdr:from>
      <xdr:col>10</xdr:col>
      <xdr:colOff>0</xdr:colOff>
      <xdr:row>8</xdr:row>
      <xdr:rowOff>0</xdr:rowOff>
    </xdr:from>
    <xdr:ext cx="3333750" cy="1895475"/>
    <xdr:pic>
      <xdr:nvPicPr>
        <xdr:cNvPr id="20" name="Image 19" descr="Picture"/>
        <xdr:cNvPicPr/>
      </xdr:nvPicPr>
      <xdr:blipFill>
        <a:blip r:embed="rId19" cstate="print"/>
        <a:stretch>
          <a:fillRect/>
        </a:stretch>
      </xdr:blipFill>
      <xdr:spPr>
        <a:xfrm>
          <a:off x="22250400" y="8470900"/>
          <a:ext cx="3333750" cy="1895475"/>
        </a:xfrm>
        <a:prstGeom prst="rect">
          <a:avLst/>
        </a:prstGeom>
      </xdr:spPr>
    </xdr:pic>
    <xdr:clientData/>
  </xdr:oneCellAnchor>
  <xdr:oneCellAnchor>
    <xdr:from>
      <xdr:col>1</xdr:col>
      <xdr:colOff>0</xdr:colOff>
      <xdr:row>8</xdr:row>
      <xdr:rowOff>0</xdr:rowOff>
    </xdr:from>
    <xdr:ext cx="933450" cy="942975"/>
    <xdr:pic>
      <xdr:nvPicPr>
        <xdr:cNvPr id="21" name="Image 20" descr="Picture"/>
        <xdr:cNvPicPr/>
      </xdr:nvPicPr>
      <xdr:blipFill>
        <a:blip r:embed="rId20" cstate="print"/>
        <a:stretch>
          <a:fillRect/>
        </a:stretch>
      </xdr:blipFill>
      <xdr:spPr>
        <a:xfrm>
          <a:off x="2286000" y="8470900"/>
          <a:ext cx="933450" cy="942975"/>
        </a:xfrm>
        <a:prstGeom prst="rect">
          <a:avLst/>
        </a:prstGeom>
      </xdr:spPr>
    </xdr:pic>
    <xdr:clientData/>
  </xdr:oneCellAnchor>
  <xdr:oneCellAnchor>
    <xdr:from>
      <xdr:col>6</xdr:col>
      <xdr:colOff>0</xdr:colOff>
      <xdr:row>9</xdr:row>
      <xdr:rowOff>0</xdr:rowOff>
    </xdr:from>
    <xdr:ext cx="4000500" cy="1895475"/>
    <xdr:pic>
      <xdr:nvPicPr>
        <xdr:cNvPr id="22" name="Image 21" descr="Picture"/>
        <xdr:cNvPicPr/>
      </xdr:nvPicPr>
      <xdr:blipFill>
        <a:blip r:embed="rId21" cstate="print"/>
        <a:stretch>
          <a:fillRect/>
        </a:stretch>
      </xdr:blipFill>
      <xdr:spPr>
        <a:xfrm>
          <a:off x="9829800" y="10375900"/>
          <a:ext cx="4000500" cy="1895475"/>
        </a:xfrm>
        <a:prstGeom prst="rect">
          <a:avLst/>
        </a:prstGeom>
      </xdr:spPr>
    </xdr:pic>
    <xdr:clientData/>
  </xdr:oneCellAnchor>
  <xdr:oneCellAnchor>
    <xdr:from>
      <xdr:col>8</xdr:col>
      <xdr:colOff>0</xdr:colOff>
      <xdr:row>9</xdr:row>
      <xdr:rowOff>0</xdr:rowOff>
    </xdr:from>
    <xdr:ext cx="3333750" cy="1895475"/>
    <xdr:pic>
      <xdr:nvPicPr>
        <xdr:cNvPr id="23" name="Image 22" descr="Picture"/>
        <xdr:cNvPicPr/>
      </xdr:nvPicPr>
      <xdr:blipFill>
        <a:blip r:embed="rId22" cstate="print"/>
        <a:stretch>
          <a:fillRect/>
        </a:stretch>
      </xdr:blipFill>
      <xdr:spPr>
        <a:xfrm>
          <a:off x="17449800" y="10375900"/>
          <a:ext cx="3333750" cy="1895475"/>
        </a:xfrm>
        <a:prstGeom prst="rect">
          <a:avLst/>
        </a:prstGeom>
      </xdr:spPr>
    </xdr:pic>
    <xdr:clientData/>
  </xdr:oneCellAnchor>
  <xdr:oneCellAnchor>
    <xdr:from>
      <xdr:col>10</xdr:col>
      <xdr:colOff>0</xdr:colOff>
      <xdr:row>9</xdr:row>
      <xdr:rowOff>0</xdr:rowOff>
    </xdr:from>
    <xdr:ext cx="3333750" cy="1895475"/>
    <xdr:pic>
      <xdr:nvPicPr>
        <xdr:cNvPr id="24" name="Image 23" descr="Picture"/>
        <xdr:cNvPicPr/>
      </xdr:nvPicPr>
      <xdr:blipFill>
        <a:blip r:embed="rId23" cstate="print"/>
        <a:stretch>
          <a:fillRect/>
        </a:stretch>
      </xdr:blipFill>
      <xdr:spPr>
        <a:xfrm>
          <a:off x="22250400" y="10375900"/>
          <a:ext cx="3333750" cy="1895475"/>
        </a:xfrm>
        <a:prstGeom prst="rect">
          <a:avLst/>
        </a:prstGeom>
      </xdr:spPr>
    </xdr:pic>
    <xdr:clientData/>
  </xdr:oneCellAnchor>
  <xdr:oneCellAnchor>
    <xdr:from>
      <xdr:col>1</xdr:col>
      <xdr:colOff>0</xdr:colOff>
      <xdr:row>9</xdr:row>
      <xdr:rowOff>0</xdr:rowOff>
    </xdr:from>
    <xdr:ext cx="933450" cy="942975"/>
    <xdr:pic>
      <xdr:nvPicPr>
        <xdr:cNvPr id="25" name="Image 24" descr="Picture"/>
        <xdr:cNvPicPr/>
      </xdr:nvPicPr>
      <xdr:blipFill>
        <a:blip r:embed="rId24" cstate="print"/>
        <a:stretch>
          <a:fillRect/>
        </a:stretch>
      </xdr:blipFill>
      <xdr:spPr>
        <a:xfrm>
          <a:off x="2286000" y="10375900"/>
          <a:ext cx="933450" cy="942975"/>
        </a:xfrm>
        <a:prstGeom prst="rect">
          <a:avLst/>
        </a:prstGeom>
      </xdr:spPr>
    </xdr:pic>
    <xdr:clientData/>
  </xdr:oneCellAnchor>
  <xdr:oneCellAnchor>
    <xdr:from>
      <xdr:col>6</xdr:col>
      <xdr:colOff>0</xdr:colOff>
      <xdr:row>10</xdr:row>
      <xdr:rowOff>0</xdr:rowOff>
    </xdr:from>
    <xdr:ext cx="4000500" cy="1895475"/>
    <xdr:pic>
      <xdr:nvPicPr>
        <xdr:cNvPr id="26" name="Image 25" descr="Picture"/>
        <xdr:cNvPicPr/>
      </xdr:nvPicPr>
      <xdr:blipFill>
        <a:blip r:embed="rId25" cstate="print"/>
        <a:stretch>
          <a:fillRect/>
        </a:stretch>
      </xdr:blipFill>
      <xdr:spPr>
        <a:xfrm>
          <a:off x="9829800" y="12280900"/>
          <a:ext cx="4000500" cy="1895475"/>
        </a:xfrm>
        <a:prstGeom prst="rect">
          <a:avLst/>
        </a:prstGeom>
      </xdr:spPr>
    </xdr:pic>
    <xdr:clientData/>
  </xdr:oneCellAnchor>
  <xdr:oneCellAnchor>
    <xdr:from>
      <xdr:col>8</xdr:col>
      <xdr:colOff>0</xdr:colOff>
      <xdr:row>10</xdr:row>
      <xdr:rowOff>0</xdr:rowOff>
    </xdr:from>
    <xdr:ext cx="3333750" cy="1895475"/>
    <xdr:pic>
      <xdr:nvPicPr>
        <xdr:cNvPr id="27" name="Image 26" descr="Picture"/>
        <xdr:cNvPicPr/>
      </xdr:nvPicPr>
      <xdr:blipFill>
        <a:blip r:embed="rId26" cstate="print"/>
        <a:stretch>
          <a:fillRect/>
        </a:stretch>
      </xdr:blipFill>
      <xdr:spPr>
        <a:xfrm>
          <a:off x="17449800" y="12280900"/>
          <a:ext cx="3333750" cy="1895475"/>
        </a:xfrm>
        <a:prstGeom prst="rect">
          <a:avLst/>
        </a:prstGeom>
      </xdr:spPr>
    </xdr:pic>
    <xdr:clientData/>
  </xdr:oneCellAnchor>
  <xdr:oneCellAnchor>
    <xdr:from>
      <xdr:col>10</xdr:col>
      <xdr:colOff>0</xdr:colOff>
      <xdr:row>10</xdr:row>
      <xdr:rowOff>0</xdr:rowOff>
    </xdr:from>
    <xdr:ext cx="3333750" cy="1895475"/>
    <xdr:pic>
      <xdr:nvPicPr>
        <xdr:cNvPr id="28" name="Image 27" descr="Picture"/>
        <xdr:cNvPicPr/>
      </xdr:nvPicPr>
      <xdr:blipFill>
        <a:blip r:embed="rId27" cstate="print"/>
        <a:stretch>
          <a:fillRect/>
        </a:stretch>
      </xdr:blipFill>
      <xdr:spPr>
        <a:xfrm>
          <a:off x="22250400" y="12280900"/>
          <a:ext cx="3333750" cy="1895475"/>
        </a:xfrm>
        <a:prstGeom prst="rect">
          <a:avLst/>
        </a:prstGeom>
      </xdr:spPr>
    </xdr:pic>
    <xdr:clientData/>
  </xdr:oneCellAnchor>
  <xdr:oneCellAnchor>
    <xdr:from>
      <xdr:col>1</xdr:col>
      <xdr:colOff>0</xdr:colOff>
      <xdr:row>10</xdr:row>
      <xdr:rowOff>0</xdr:rowOff>
    </xdr:from>
    <xdr:ext cx="933450" cy="942975"/>
    <xdr:pic>
      <xdr:nvPicPr>
        <xdr:cNvPr id="29" name="Image 28" descr="Picture"/>
        <xdr:cNvPicPr/>
      </xdr:nvPicPr>
      <xdr:blipFill>
        <a:blip r:embed="rId28" cstate="print"/>
        <a:stretch>
          <a:fillRect/>
        </a:stretch>
      </xdr:blipFill>
      <xdr:spPr>
        <a:xfrm>
          <a:off x="2286000" y="12280900"/>
          <a:ext cx="933450" cy="942975"/>
        </a:xfrm>
        <a:prstGeom prst="rect">
          <a:avLst/>
        </a:prstGeom>
      </xdr:spPr>
    </xdr:pic>
    <xdr:clientData/>
  </xdr:oneCellAnchor>
  <xdr:oneCellAnchor>
    <xdr:from>
      <xdr:col>6</xdr:col>
      <xdr:colOff>0</xdr:colOff>
      <xdr:row>11</xdr:row>
      <xdr:rowOff>0</xdr:rowOff>
    </xdr:from>
    <xdr:ext cx="4000500" cy="1895475"/>
    <xdr:pic>
      <xdr:nvPicPr>
        <xdr:cNvPr id="30" name="Image 29" descr="Picture"/>
        <xdr:cNvPicPr/>
      </xdr:nvPicPr>
      <xdr:blipFill>
        <a:blip r:embed="rId29" cstate="print"/>
        <a:stretch>
          <a:fillRect/>
        </a:stretch>
      </xdr:blipFill>
      <xdr:spPr>
        <a:xfrm>
          <a:off x="9829800" y="14185900"/>
          <a:ext cx="4000500" cy="1895475"/>
        </a:xfrm>
        <a:prstGeom prst="rect">
          <a:avLst/>
        </a:prstGeom>
      </xdr:spPr>
    </xdr:pic>
    <xdr:clientData/>
  </xdr:oneCellAnchor>
  <xdr:oneCellAnchor>
    <xdr:from>
      <xdr:col>8</xdr:col>
      <xdr:colOff>0</xdr:colOff>
      <xdr:row>11</xdr:row>
      <xdr:rowOff>0</xdr:rowOff>
    </xdr:from>
    <xdr:ext cx="3333750" cy="1895475"/>
    <xdr:pic>
      <xdr:nvPicPr>
        <xdr:cNvPr id="31" name="Image 30" descr="Picture"/>
        <xdr:cNvPicPr/>
      </xdr:nvPicPr>
      <xdr:blipFill>
        <a:blip r:embed="rId30" cstate="print"/>
        <a:stretch>
          <a:fillRect/>
        </a:stretch>
      </xdr:blipFill>
      <xdr:spPr>
        <a:xfrm>
          <a:off x="17449800" y="14185900"/>
          <a:ext cx="3333750" cy="1895475"/>
        </a:xfrm>
        <a:prstGeom prst="rect">
          <a:avLst/>
        </a:prstGeom>
      </xdr:spPr>
    </xdr:pic>
    <xdr:clientData/>
  </xdr:oneCellAnchor>
  <xdr:oneCellAnchor>
    <xdr:from>
      <xdr:col>10</xdr:col>
      <xdr:colOff>0</xdr:colOff>
      <xdr:row>11</xdr:row>
      <xdr:rowOff>0</xdr:rowOff>
    </xdr:from>
    <xdr:ext cx="3333750" cy="1895475"/>
    <xdr:pic>
      <xdr:nvPicPr>
        <xdr:cNvPr id="32" name="Image 31" descr="Picture"/>
        <xdr:cNvPicPr/>
      </xdr:nvPicPr>
      <xdr:blipFill>
        <a:blip r:embed="rId31" cstate="print"/>
        <a:stretch>
          <a:fillRect/>
        </a:stretch>
      </xdr:blipFill>
      <xdr:spPr>
        <a:xfrm>
          <a:off x="22250400" y="14185900"/>
          <a:ext cx="3333750" cy="1895475"/>
        </a:xfrm>
        <a:prstGeom prst="rect">
          <a:avLst/>
        </a:prstGeom>
      </xdr:spPr>
    </xdr:pic>
    <xdr:clientData/>
  </xdr:oneCellAnchor>
  <xdr:oneCellAnchor>
    <xdr:from>
      <xdr:col>1</xdr:col>
      <xdr:colOff>0</xdr:colOff>
      <xdr:row>11</xdr:row>
      <xdr:rowOff>0</xdr:rowOff>
    </xdr:from>
    <xdr:ext cx="933450" cy="942975"/>
    <xdr:pic>
      <xdr:nvPicPr>
        <xdr:cNvPr id="33" name="Image 32" descr="Picture"/>
        <xdr:cNvPicPr/>
      </xdr:nvPicPr>
      <xdr:blipFill>
        <a:blip r:embed="rId32" cstate="print"/>
        <a:stretch>
          <a:fillRect/>
        </a:stretch>
      </xdr:blipFill>
      <xdr:spPr>
        <a:xfrm>
          <a:off x="2286000" y="14185900"/>
          <a:ext cx="933450" cy="942975"/>
        </a:xfrm>
        <a:prstGeom prst="rect">
          <a:avLst/>
        </a:prstGeom>
      </xdr:spPr>
    </xdr:pic>
    <xdr:clientData/>
  </xdr:oneCellAnchor>
  <xdr:oneCellAnchor>
    <xdr:from>
      <xdr:col>6</xdr:col>
      <xdr:colOff>0</xdr:colOff>
      <xdr:row>12</xdr:row>
      <xdr:rowOff>0</xdr:rowOff>
    </xdr:from>
    <xdr:ext cx="4000500" cy="1895475"/>
    <xdr:pic>
      <xdr:nvPicPr>
        <xdr:cNvPr id="34" name="Image 33" descr="Picture"/>
        <xdr:cNvPicPr/>
      </xdr:nvPicPr>
      <xdr:blipFill>
        <a:blip r:embed="rId33" cstate="print"/>
        <a:stretch>
          <a:fillRect/>
        </a:stretch>
      </xdr:blipFill>
      <xdr:spPr>
        <a:xfrm>
          <a:off x="9829800" y="16090900"/>
          <a:ext cx="4000500" cy="1895475"/>
        </a:xfrm>
        <a:prstGeom prst="rect">
          <a:avLst/>
        </a:prstGeom>
      </xdr:spPr>
    </xdr:pic>
    <xdr:clientData/>
  </xdr:oneCellAnchor>
  <xdr:oneCellAnchor>
    <xdr:from>
      <xdr:col>8</xdr:col>
      <xdr:colOff>0</xdr:colOff>
      <xdr:row>12</xdr:row>
      <xdr:rowOff>0</xdr:rowOff>
    </xdr:from>
    <xdr:ext cx="3333750" cy="1895475"/>
    <xdr:pic>
      <xdr:nvPicPr>
        <xdr:cNvPr id="35" name="Image 34" descr="Picture"/>
        <xdr:cNvPicPr/>
      </xdr:nvPicPr>
      <xdr:blipFill>
        <a:blip r:embed="rId34" cstate="print"/>
        <a:stretch>
          <a:fillRect/>
        </a:stretch>
      </xdr:blipFill>
      <xdr:spPr>
        <a:xfrm>
          <a:off x="17449800" y="16090900"/>
          <a:ext cx="3333750" cy="1895475"/>
        </a:xfrm>
        <a:prstGeom prst="rect">
          <a:avLst/>
        </a:prstGeom>
      </xdr:spPr>
    </xdr:pic>
    <xdr:clientData/>
  </xdr:oneCellAnchor>
  <xdr:oneCellAnchor>
    <xdr:from>
      <xdr:col>10</xdr:col>
      <xdr:colOff>0</xdr:colOff>
      <xdr:row>12</xdr:row>
      <xdr:rowOff>0</xdr:rowOff>
    </xdr:from>
    <xdr:ext cx="3333750" cy="1895475"/>
    <xdr:pic>
      <xdr:nvPicPr>
        <xdr:cNvPr id="36" name="Image 35" descr="Picture"/>
        <xdr:cNvPicPr/>
      </xdr:nvPicPr>
      <xdr:blipFill>
        <a:blip r:embed="rId35" cstate="print"/>
        <a:stretch>
          <a:fillRect/>
        </a:stretch>
      </xdr:blipFill>
      <xdr:spPr>
        <a:xfrm>
          <a:off x="22250400" y="16090900"/>
          <a:ext cx="3333750" cy="1895475"/>
        </a:xfrm>
        <a:prstGeom prst="rect">
          <a:avLst/>
        </a:prstGeom>
      </xdr:spPr>
    </xdr:pic>
    <xdr:clientData/>
  </xdr:oneCellAnchor>
  <xdr:oneCellAnchor>
    <xdr:from>
      <xdr:col>1</xdr:col>
      <xdr:colOff>0</xdr:colOff>
      <xdr:row>12</xdr:row>
      <xdr:rowOff>0</xdr:rowOff>
    </xdr:from>
    <xdr:ext cx="933450" cy="942975"/>
    <xdr:pic>
      <xdr:nvPicPr>
        <xdr:cNvPr id="37" name="Image 36" descr="Picture"/>
        <xdr:cNvPicPr/>
      </xdr:nvPicPr>
      <xdr:blipFill>
        <a:blip r:embed="rId36" cstate="print"/>
        <a:stretch>
          <a:fillRect/>
        </a:stretch>
      </xdr:blipFill>
      <xdr:spPr>
        <a:xfrm>
          <a:off x="2286000" y="16090900"/>
          <a:ext cx="933450" cy="942975"/>
        </a:xfrm>
        <a:prstGeom prst="rect">
          <a:avLst/>
        </a:prstGeom>
      </xdr:spPr>
    </xdr:pic>
    <xdr:clientData/>
  </xdr:oneCellAnchor>
</xdr:wsDr>
</file>

<file path=xl/drawings/drawing4.xml><?xml version="1.0" encoding="utf-8"?>
<xdr:wsDr xmlns:xdr="http://schemas.openxmlformats.org/drawingml/2006/spreadsheetDrawing" xmlns:r="http://schemas.openxmlformats.org/officeDocument/2006/relationships" xmlns:a="http://schemas.openxmlformats.org/drawingml/2006/main">
  <xdr:oneCellAnchor>
    <xdr:from>
      <xdr:col>6</xdr:col>
      <xdr:colOff>0</xdr:colOff>
      <xdr:row>9</xdr:row>
      <xdr:rowOff>0</xdr:rowOff>
    </xdr:from>
    <xdr:ext cx="4000500" cy="1895475"/>
    <xdr:pic>
      <xdr:nvPicPr>
        <xdr:cNvPr id="2" name="Image 1" descr="Picture"/>
        <xdr:cNvPicPr/>
      </xdr:nvPicPr>
      <xdr:blipFill>
        <a:blip r:embed="rId1" cstate="print"/>
        <a:stretch>
          <a:fillRect/>
        </a:stretch>
      </xdr:blipFill>
      <xdr:spPr>
        <a:xfrm>
          <a:off x="9829800" y="2120900"/>
          <a:ext cx="4000500" cy="1895475"/>
        </a:xfrm>
        <a:prstGeom prst="rect">
          <a:avLst/>
        </a:prstGeom>
      </xdr:spPr>
    </xdr:pic>
    <xdr:clientData/>
  </xdr:oneCellAnchor>
  <xdr:oneCellAnchor>
    <xdr:from>
      <xdr:col>8</xdr:col>
      <xdr:colOff>0</xdr:colOff>
      <xdr:row>9</xdr:row>
      <xdr:rowOff>0</xdr:rowOff>
    </xdr:from>
    <xdr:ext cx="3333750" cy="1895475"/>
    <xdr:pic>
      <xdr:nvPicPr>
        <xdr:cNvPr id="3" name="Image 2" descr="Picture"/>
        <xdr:cNvPicPr/>
      </xdr:nvPicPr>
      <xdr:blipFill>
        <a:blip r:embed="rId2" cstate="print"/>
        <a:stretch>
          <a:fillRect/>
        </a:stretch>
      </xdr:blipFill>
      <xdr:spPr>
        <a:xfrm>
          <a:off x="17449800" y="2120900"/>
          <a:ext cx="3333750" cy="1895475"/>
        </a:xfrm>
        <a:prstGeom prst="rect">
          <a:avLst/>
        </a:prstGeom>
      </xdr:spPr>
    </xdr:pic>
    <xdr:clientData/>
  </xdr:oneCellAnchor>
  <xdr:oneCellAnchor>
    <xdr:from>
      <xdr:col>10</xdr:col>
      <xdr:colOff>0</xdr:colOff>
      <xdr:row>9</xdr:row>
      <xdr:rowOff>0</xdr:rowOff>
    </xdr:from>
    <xdr:ext cx="3333750" cy="1895475"/>
    <xdr:pic>
      <xdr:nvPicPr>
        <xdr:cNvPr id="4" name="Image 3" descr="Picture"/>
        <xdr:cNvPicPr/>
      </xdr:nvPicPr>
      <xdr:blipFill>
        <a:blip r:embed="rId3" cstate="print"/>
        <a:stretch>
          <a:fillRect/>
        </a:stretch>
      </xdr:blipFill>
      <xdr:spPr>
        <a:xfrm>
          <a:off x="22250400" y="2120900"/>
          <a:ext cx="3333750" cy="1895475"/>
        </a:xfrm>
        <a:prstGeom prst="rect">
          <a:avLst/>
        </a:prstGeom>
      </xdr:spPr>
    </xdr:pic>
    <xdr:clientData/>
  </xdr:oneCellAnchor>
  <xdr:oneCellAnchor>
    <xdr:from>
      <xdr:col>1</xdr:col>
      <xdr:colOff>0</xdr:colOff>
      <xdr:row>9</xdr:row>
      <xdr:rowOff>0</xdr:rowOff>
    </xdr:from>
    <xdr:ext cx="933450" cy="942975"/>
    <xdr:pic>
      <xdr:nvPicPr>
        <xdr:cNvPr id="5" name="Image 4" descr="Picture"/>
        <xdr:cNvPicPr/>
      </xdr:nvPicPr>
      <xdr:blipFill>
        <a:blip r:embed="rId4" cstate="print"/>
        <a:stretch>
          <a:fillRect/>
        </a:stretch>
      </xdr:blipFill>
      <xdr:spPr>
        <a:xfrm>
          <a:off x="2286000" y="2120900"/>
          <a:ext cx="933450" cy="942975"/>
        </a:xfrm>
        <a:prstGeom prst="rect">
          <a:avLst/>
        </a:prstGeom>
      </xdr:spPr>
    </xdr:pic>
    <xdr:clientData/>
  </xdr:oneCellAnchor>
  <xdr:oneCellAnchor>
    <xdr:from>
      <xdr:col>6</xdr:col>
      <xdr:colOff>0</xdr:colOff>
      <xdr:row>10</xdr:row>
      <xdr:rowOff>0</xdr:rowOff>
    </xdr:from>
    <xdr:ext cx="4000500" cy="1895475"/>
    <xdr:pic>
      <xdr:nvPicPr>
        <xdr:cNvPr id="6" name="Image 5" descr="Picture"/>
        <xdr:cNvPicPr/>
      </xdr:nvPicPr>
      <xdr:blipFill>
        <a:blip r:embed="rId5" cstate="print"/>
        <a:stretch>
          <a:fillRect/>
        </a:stretch>
      </xdr:blipFill>
      <xdr:spPr>
        <a:xfrm>
          <a:off x="9829800" y="4025900"/>
          <a:ext cx="4000500" cy="1895475"/>
        </a:xfrm>
        <a:prstGeom prst="rect">
          <a:avLst/>
        </a:prstGeom>
      </xdr:spPr>
    </xdr:pic>
    <xdr:clientData/>
  </xdr:oneCellAnchor>
  <xdr:oneCellAnchor>
    <xdr:from>
      <xdr:col>8</xdr:col>
      <xdr:colOff>0</xdr:colOff>
      <xdr:row>10</xdr:row>
      <xdr:rowOff>0</xdr:rowOff>
    </xdr:from>
    <xdr:ext cx="3333750" cy="1895475"/>
    <xdr:pic>
      <xdr:nvPicPr>
        <xdr:cNvPr id="7" name="Image 6" descr="Picture"/>
        <xdr:cNvPicPr/>
      </xdr:nvPicPr>
      <xdr:blipFill>
        <a:blip r:embed="rId6" cstate="print"/>
        <a:stretch>
          <a:fillRect/>
        </a:stretch>
      </xdr:blipFill>
      <xdr:spPr>
        <a:xfrm>
          <a:off x="17449800" y="4025900"/>
          <a:ext cx="3333750" cy="1895475"/>
        </a:xfrm>
        <a:prstGeom prst="rect">
          <a:avLst/>
        </a:prstGeom>
      </xdr:spPr>
    </xdr:pic>
    <xdr:clientData/>
  </xdr:oneCellAnchor>
  <xdr:oneCellAnchor>
    <xdr:from>
      <xdr:col>10</xdr:col>
      <xdr:colOff>0</xdr:colOff>
      <xdr:row>10</xdr:row>
      <xdr:rowOff>0</xdr:rowOff>
    </xdr:from>
    <xdr:ext cx="3333750" cy="1895475"/>
    <xdr:pic>
      <xdr:nvPicPr>
        <xdr:cNvPr id="8" name="Image 7" descr="Picture"/>
        <xdr:cNvPicPr/>
      </xdr:nvPicPr>
      <xdr:blipFill>
        <a:blip r:embed="rId7" cstate="print"/>
        <a:stretch>
          <a:fillRect/>
        </a:stretch>
      </xdr:blipFill>
      <xdr:spPr>
        <a:xfrm>
          <a:off x="22250400" y="4025900"/>
          <a:ext cx="3333750" cy="1895475"/>
        </a:xfrm>
        <a:prstGeom prst="rect">
          <a:avLst/>
        </a:prstGeom>
      </xdr:spPr>
    </xdr:pic>
    <xdr:clientData/>
  </xdr:oneCellAnchor>
  <xdr:oneCellAnchor>
    <xdr:from>
      <xdr:col>1</xdr:col>
      <xdr:colOff>0</xdr:colOff>
      <xdr:row>10</xdr:row>
      <xdr:rowOff>0</xdr:rowOff>
    </xdr:from>
    <xdr:ext cx="933450" cy="942975"/>
    <xdr:pic>
      <xdr:nvPicPr>
        <xdr:cNvPr id="9" name="Image 8" descr="Picture"/>
        <xdr:cNvPicPr/>
      </xdr:nvPicPr>
      <xdr:blipFill>
        <a:blip r:embed="rId8" cstate="print"/>
        <a:stretch>
          <a:fillRect/>
        </a:stretch>
      </xdr:blipFill>
      <xdr:spPr>
        <a:xfrm>
          <a:off x="2286000" y="4025900"/>
          <a:ext cx="933450" cy="942975"/>
        </a:xfrm>
        <a:prstGeom prst="rect">
          <a:avLst/>
        </a:prstGeom>
      </xdr:spPr>
    </xdr:pic>
    <xdr:clientData/>
  </xdr:oneCellAnchor>
  <xdr:oneCellAnchor>
    <xdr:from>
      <xdr:col>6</xdr:col>
      <xdr:colOff>0</xdr:colOff>
      <xdr:row>11</xdr:row>
      <xdr:rowOff>0</xdr:rowOff>
    </xdr:from>
    <xdr:ext cx="4000500" cy="1895475"/>
    <xdr:pic>
      <xdr:nvPicPr>
        <xdr:cNvPr id="10" name="Image 9" descr="Picture"/>
        <xdr:cNvPicPr/>
      </xdr:nvPicPr>
      <xdr:blipFill>
        <a:blip r:embed="rId9" cstate="print"/>
        <a:stretch>
          <a:fillRect/>
        </a:stretch>
      </xdr:blipFill>
      <xdr:spPr>
        <a:xfrm>
          <a:off x="9829800" y="5930900"/>
          <a:ext cx="4000500" cy="1895475"/>
        </a:xfrm>
        <a:prstGeom prst="rect">
          <a:avLst/>
        </a:prstGeom>
      </xdr:spPr>
    </xdr:pic>
    <xdr:clientData/>
  </xdr:oneCellAnchor>
  <xdr:oneCellAnchor>
    <xdr:from>
      <xdr:col>8</xdr:col>
      <xdr:colOff>0</xdr:colOff>
      <xdr:row>11</xdr:row>
      <xdr:rowOff>0</xdr:rowOff>
    </xdr:from>
    <xdr:ext cx="3333750" cy="1895475"/>
    <xdr:pic>
      <xdr:nvPicPr>
        <xdr:cNvPr id="11" name="Image 10" descr="Picture"/>
        <xdr:cNvPicPr/>
      </xdr:nvPicPr>
      <xdr:blipFill>
        <a:blip r:embed="rId10" cstate="print"/>
        <a:stretch>
          <a:fillRect/>
        </a:stretch>
      </xdr:blipFill>
      <xdr:spPr>
        <a:xfrm>
          <a:off x="17449800" y="5930900"/>
          <a:ext cx="3333750" cy="1895475"/>
        </a:xfrm>
        <a:prstGeom prst="rect">
          <a:avLst/>
        </a:prstGeom>
      </xdr:spPr>
    </xdr:pic>
    <xdr:clientData/>
  </xdr:oneCellAnchor>
  <xdr:oneCellAnchor>
    <xdr:from>
      <xdr:col>10</xdr:col>
      <xdr:colOff>0</xdr:colOff>
      <xdr:row>11</xdr:row>
      <xdr:rowOff>0</xdr:rowOff>
    </xdr:from>
    <xdr:ext cx="3333750" cy="1895475"/>
    <xdr:pic>
      <xdr:nvPicPr>
        <xdr:cNvPr id="12" name="Image 11" descr="Picture"/>
        <xdr:cNvPicPr/>
      </xdr:nvPicPr>
      <xdr:blipFill>
        <a:blip r:embed="rId11" cstate="print"/>
        <a:stretch>
          <a:fillRect/>
        </a:stretch>
      </xdr:blipFill>
      <xdr:spPr>
        <a:xfrm>
          <a:off x="22250400" y="5930900"/>
          <a:ext cx="3333750" cy="1895475"/>
        </a:xfrm>
        <a:prstGeom prst="rect">
          <a:avLst/>
        </a:prstGeom>
      </xdr:spPr>
    </xdr:pic>
    <xdr:clientData/>
  </xdr:oneCellAnchor>
  <xdr:oneCellAnchor>
    <xdr:from>
      <xdr:col>1</xdr:col>
      <xdr:colOff>0</xdr:colOff>
      <xdr:row>11</xdr:row>
      <xdr:rowOff>0</xdr:rowOff>
    </xdr:from>
    <xdr:ext cx="933450" cy="942975"/>
    <xdr:pic>
      <xdr:nvPicPr>
        <xdr:cNvPr id="13" name="Image 12" descr="Picture"/>
        <xdr:cNvPicPr/>
      </xdr:nvPicPr>
      <xdr:blipFill>
        <a:blip r:embed="rId12" cstate="print"/>
        <a:stretch>
          <a:fillRect/>
        </a:stretch>
      </xdr:blipFill>
      <xdr:spPr>
        <a:xfrm>
          <a:off x="2286000" y="5930900"/>
          <a:ext cx="933450" cy="942975"/>
        </a:xfrm>
        <a:prstGeom prst="rect">
          <a:avLst/>
        </a:prstGeom>
      </xdr:spPr>
    </xdr:pic>
    <xdr:clientData/>
  </xdr:oneCellAnchor>
  <xdr:oneCellAnchor>
    <xdr:from>
      <xdr:col>6</xdr:col>
      <xdr:colOff>0</xdr:colOff>
      <xdr:row>12</xdr:row>
      <xdr:rowOff>0</xdr:rowOff>
    </xdr:from>
    <xdr:ext cx="4000500" cy="1895475"/>
    <xdr:pic>
      <xdr:nvPicPr>
        <xdr:cNvPr id="14" name="Image 13" descr="Picture"/>
        <xdr:cNvPicPr/>
      </xdr:nvPicPr>
      <xdr:blipFill>
        <a:blip r:embed="rId13" cstate="print"/>
        <a:stretch>
          <a:fillRect/>
        </a:stretch>
      </xdr:blipFill>
      <xdr:spPr>
        <a:xfrm>
          <a:off x="9829800" y="7835900"/>
          <a:ext cx="4000500" cy="1895475"/>
        </a:xfrm>
        <a:prstGeom prst="rect">
          <a:avLst/>
        </a:prstGeom>
      </xdr:spPr>
    </xdr:pic>
    <xdr:clientData/>
  </xdr:oneCellAnchor>
  <xdr:oneCellAnchor>
    <xdr:from>
      <xdr:col>8</xdr:col>
      <xdr:colOff>0</xdr:colOff>
      <xdr:row>12</xdr:row>
      <xdr:rowOff>0</xdr:rowOff>
    </xdr:from>
    <xdr:ext cx="3333750" cy="1895475"/>
    <xdr:pic>
      <xdr:nvPicPr>
        <xdr:cNvPr id="15" name="Image 14" descr="Picture"/>
        <xdr:cNvPicPr/>
      </xdr:nvPicPr>
      <xdr:blipFill>
        <a:blip r:embed="rId14" cstate="print"/>
        <a:stretch>
          <a:fillRect/>
        </a:stretch>
      </xdr:blipFill>
      <xdr:spPr>
        <a:xfrm>
          <a:off x="17449800" y="7835900"/>
          <a:ext cx="3333750" cy="1895475"/>
        </a:xfrm>
        <a:prstGeom prst="rect">
          <a:avLst/>
        </a:prstGeom>
      </xdr:spPr>
    </xdr:pic>
    <xdr:clientData/>
  </xdr:oneCellAnchor>
  <xdr:oneCellAnchor>
    <xdr:from>
      <xdr:col>10</xdr:col>
      <xdr:colOff>0</xdr:colOff>
      <xdr:row>12</xdr:row>
      <xdr:rowOff>0</xdr:rowOff>
    </xdr:from>
    <xdr:ext cx="3333750" cy="1895475"/>
    <xdr:pic>
      <xdr:nvPicPr>
        <xdr:cNvPr id="16" name="Image 15" descr="Picture"/>
        <xdr:cNvPicPr/>
      </xdr:nvPicPr>
      <xdr:blipFill>
        <a:blip r:embed="rId15" cstate="print"/>
        <a:stretch>
          <a:fillRect/>
        </a:stretch>
      </xdr:blipFill>
      <xdr:spPr>
        <a:xfrm>
          <a:off x="22250400" y="7835900"/>
          <a:ext cx="3333750" cy="1895475"/>
        </a:xfrm>
        <a:prstGeom prst="rect">
          <a:avLst/>
        </a:prstGeom>
      </xdr:spPr>
    </xdr:pic>
    <xdr:clientData/>
  </xdr:oneCellAnchor>
  <xdr:oneCellAnchor>
    <xdr:from>
      <xdr:col>1</xdr:col>
      <xdr:colOff>0</xdr:colOff>
      <xdr:row>12</xdr:row>
      <xdr:rowOff>0</xdr:rowOff>
    </xdr:from>
    <xdr:ext cx="933450" cy="942975"/>
    <xdr:pic>
      <xdr:nvPicPr>
        <xdr:cNvPr id="17" name="Image 16" descr="Picture"/>
        <xdr:cNvPicPr/>
      </xdr:nvPicPr>
      <xdr:blipFill>
        <a:blip r:embed="rId16" cstate="print"/>
        <a:stretch>
          <a:fillRect/>
        </a:stretch>
      </xdr:blipFill>
      <xdr:spPr>
        <a:xfrm>
          <a:off x="2286000" y="7835900"/>
          <a:ext cx="933450" cy="942975"/>
        </a:xfrm>
        <a:prstGeom prst="rect">
          <a:avLst/>
        </a:prstGeom>
      </xdr:spPr>
    </xdr:pic>
    <xdr:clientData/>
  </xdr:oneCellAnchor>
  <xdr:oneCellAnchor>
    <xdr:from>
      <xdr:col>6</xdr:col>
      <xdr:colOff>0</xdr:colOff>
      <xdr:row>13</xdr:row>
      <xdr:rowOff>0</xdr:rowOff>
    </xdr:from>
    <xdr:ext cx="4000500" cy="1895475"/>
    <xdr:pic>
      <xdr:nvPicPr>
        <xdr:cNvPr id="18" name="Image 17" descr="Picture"/>
        <xdr:cNvPicPr/>
      </xdr:nvPicPr>
      <xdr:blipFill>
        <a:blip r:embed="rId17" cstate="print"/>
        <a:stretch>
          <a:fillRect/>
        </a:stretch>
      </xdr:blipFill>
      <xdr:spPr>
        <a:xfrm>
          <a:off x="9829800" y="9740900"/>
          <a:ext cx="4000500" cy="1895475"/>
        </a:xfrm>
        <a:prstGeom prst="rect">
          <a:avLst/>
        </a:prstGeom>
      </xdr:spPr>
    </xdr:pic>
    <xdr:clientData/>
  </xdr:oneCellAnchor>
  <xdr:oneCellAnchor>
    <xdr:from>
      <xdr:col>8</xdr:col>
      <xdr:colOff>0</xdr:colOff>
      <xdr:row>13</xdr:row>
      <xdr:rowOff>0</xdr:rowOff>
    </xdr:from>
    <xdr:ext cx="3333750" cy="1895475"/>
    <xdr:pic>
      <xdr:nvPicPr>
        <xdr:cNvPr id="19" name="Image 18" descr="Picture"/>
        <xdr:cNvPicPr/>
      </xdr:nvPicPr>
      <xdr:blipFill>
        <a:blip r:embed="rId18" cstate="print"/>
        <a:stretch>
          <a:fillRect/>
        </a:stretch>
      </xdr:blipFill>
      <xdr:spPr>
        <a:xfrm>
          <a:off x="17449800" y="9740900"/>
          <a:ext cx="3333750" cy="1895475"/>
        </a:xfrm>
        <a:prstGeom prst="rect">
          <a:avLst/>
        </a:prstGeom>
      </xdr:spPr>
    </xdr:pic>
    <xdr:clientData/>
  </xdr:oneCellAnchor>
  <xdr:oneCellAnchor>
    <xdr:from>
      <xdr:col>10</xdr:col>
      <xdr:colOff>0</xdr:colOff>
      <xdr:row>13</xdr:row>
      <xdr:rowOff>0</xdr:rowOff>
    </xdr:from>
    <xdr:ext cx="3333750" cy="1895475"/>
    <xdr:pic>
      <xdr:nvPicPr>
        <xdr:cNvPr id="20" name="Image 19" descr="Picture"/>
        <xdr:cNvPicPr/>
      </xdr:nvPicPr>
      <xdr:blipFill>
        <a:blip r:embed="rId19" cstate="print"/>
        <a:stretch>
          <a:fillRect/>
        </a:stretch>
      </xdr:blipFill>
      <xdr:spPr>
        <a:xfrm>
          <a:off x="22250400" y="9740900"/>
          <a:ext cx="3333750" cy="1895475"/>
        </a:xfrm>
        <a:prstGeom prst="rect">
          <a:avLst/>
        </a:prstGeom>
      </xdr:spPr>
    </xdr:pic>
    <xdr:clientData/>
  </xdr:oneCellAnchor>
  <xdr:oneCellAnchor>
    <xdr:from>
      <xdr:col>1</xdr:col>
      <xdr:colOff>0</xdr:colOff>
      <xdr:row>13</xdr:row>
      <xdr:rowOff>0</xdr:rowOff>
    </xdr:from>
    <xdr:ext cx="933450" cy="942975"/>
    <xdr:pic>
      <xdr:nvPicPr>
        <xdr:cNvPr id="21" name="Image 20" descr="Picture"/>
        <xdr:cNvPicPr/>
      </xdr:nvPicPr>
      <xdr:blipFill>
        <a:blip r:embed="rId20" cstate="print"/>
        <a:stretch>
          <a:fillRect/>
        </a:stretch>
      </xdr:blipFill>
      <xdr:spPr>
        <a:xfrm>
          <a:off x="2286000" y="9740900"/>
          <a:ext cx="933450" cy="942975"/>
        </a:xfrm>
        <a:prstGeom prst="rect">
          <a:avLst/>
        </a:prstGeom>
      </xdr:spPr>
    </xdr:pic>
    <xdr:clientData/>
  </xdr:oneCellAnchor>
  <xdr:oneCellAnchor>
    <xdr:from>
      <xdr:col>6</xdr:col>
      <xdr:colOff>0</xdr:colOff>
      <xdr:row>14</xdr:row>
      <xdr:rowOff>0</xdr:rowOff>
    </xdr:from>
    <xdr:ext cx="4000500" cy="1895475"/>
    <xdr:pic>
      <xdr:nvPicPr>
        <xdr:cNvPr id="22" name="Image 21" descr="Picture"/>
        <xdr:cNvPicPr/>
      </xdr:nvPicPr>
      <xdr:blipFill>
        <a:blip r:embed="rId21" cstate="print"/>
        <a:stretch>
          <a:fillRect/>
        </a:stretch>
      </xdr:blipFill>
      <xdr:spPr>
        <a:xfrm>
          <a:off x="9829800" y="11645900"/>
          <a:ext cx="4000500" cy="1895475"/>
        </a:xfrm>
        <a:prstGeom prst="rect">
          <a:avLst/>
        </a:prstGeom>
      </xdr:spPr>
    </xdr:pic>
    <xdr:clientData/>
  </xdr:oneCellAnchor>
  <xdr:oneCellAnchor>
    <xdr:from>
      <xdr:col>8</xdr:col>
      <xdr:colOff>0</xdr:colOff>
      <xdr:row>14</xdr:row>
      <xdr:rowOff>0</xdr:rowOff>
    </xdr:from>
    <xdr:ext cx="3333750" cy="1895475"/>
    <xdr:pic>
      <xdr:nvPicPr>
        <xdr:cNvPr id="23" name="Image 22" descr="Picture"/>
        <xdr:cNvPicPr/>
      </xdr:nvPicPr>
      <xdr:blipFill>
        <a:blip r:embed="rId22" cstate="print"/>
        <a:stretch>
          <a:fillRect/>
        </a:stretch>
      </xdr:blipFill>
      <xdr:spPr>
        <a:xfrm>
          <a:off x="17449800" y="11645900"/>
          <a:ext cx="3333750" cy="1895475"/>
        </a:xfrm>
        <a:prstGeom prst="rect">
          <a:avLst/>
        </a:prstGeom>
      </xdr:spPr>
    </xdr:pic>
    <xdr:clientData/>
  </xdr:oneCellAnchor>
  <xdr:oneCellAnchor>
    <xdr:from>
      <xdr:col>10</xdr:col>
      <xdr:colOff>0</xdr:colOff>
      <xdr:row>14</xdr:row>
      <xdr:rowOff>0</xdr:rowOff>
    </xdr:from>
    <xdr:ext cx="3333750" cy="1895475"/>
    <xdr:pic>
      <xdr:nvPicPr>
        <xdr:cNvPr id="24" name="Image 23" descr="Picture"/>
        <xdr:cNvPicPr/>
      </xdr:nvPicPr>
      <xdr:blipFill>
        <a:blip r:embed="rId23" cstate="print"/>
        <a:stretch>
          <a:fillRect/>
        </a:stretch>
      </xdr:blipFill>
      <xdr:spPr>
        <a:xfrm>
          <a:off x="22250400" y="11645900"/>
          <a:ext cx="3333750" cy="1895475"/>
        </a:xfrm>
        <a:prstGeom prst="rect">
          <a:avLst/>
        </a:prstGeom>
      </xdr:spPr>
    </xdr:pic>
    <xdr:clientData/>
  </xdr:oneCellAnchor>
  <xdr:oneCellAnchor>
    <xdr:from>
      <xdr:col>1</xdr:col>
      <xdr:colOff>0</xdr:colOff>
      <xdr:row>14</xdr:row>
      <xdr:rowOff>0</xdr:rowOff>
    </xdr:from>
    <xdr:ext cx="933450" cy="942975"/>
    <xdr:pic>
      <xdr:nvPicPr>
        <xdr:cNvPr id="25" name="Image 24" descr="Picture"/>
        <xdr:cNvPicPr/>
      </xdr:nvPicPr>
      <xdr:blipFill>
        <a:blip r:embed="rId24" cstate="print"/>
        <a:stretch>
          <a:fillRect/>
        </a:stretch>
      </xdr:blipFill>
      <xdr:spPr>
        <a:xfrm>
          <a:off x="2286000" y="11645900"/>
          <a:ext cx="933450" cy="942975"/>
        </a:xfrm>
        <a:prstGeom prst="rect">
          <a:avLst/>
        </a:prstGeom>
      </xdr:spPr>
    </xdr:pic>
    <xdr:clientData/>
  </xdr:oneCellAnchor>
  <xdr:oneCellAnchor>
    <xdr:from>
      <xdr:col>6</xdr:col>
      <xdr:colOff>0</xdr:colOff>
      <xdr:row>15</xdr:row>
      <xdr:rowOff>0</xdr:rowOff>
    </xdr:from>
    <xdr:ext cx="4000500" cy="1895475"/>
    <xdr:pic>
      <xdr:nvPicPr>
        <xdr:cNvPr id="26" name="Image 25" descr="Picture"/>
        <xdr:cNvPicPr/>
      </xdr:nvPicPr>
      <xdr:blipFill>
        <a:blip r:embed="rId25" cstate="print"/>
        <a:stretch>
          <a:fillRect/>
        </a:stretch>
      </xdr:blipFill>
      <xdr:spPr>
        <a:xfrm>
          <a:off x="9829800" y="13550900"/>
          <a:ext cx="4000500" cy="1895475"/>
        </a:xfrm>
        <a:prstGeom prst="rect">
          <a:avLst/>
        </a:prstGeom>
      </xdr:spPr>
    </xdr:pic>
    <xdr:clientData/>
  </xdr:oneCellAnchor>
  <xdr:oneCellAnchor>
    <xdr:from>
      <xdr:col>8</xdr:col>
      <xdr:colOff>0</xdr:colOff>
      <xdr:row>15</xdr:row>
      <xdr:rowOff>0</xdr:rowOff>
    </xdr:from>
    <xdr:ext cx="3333750" cy="1895475"/>
    <xdr:pic>
      <xdr:nvPicPr>
        <xdr:cNvPr id="27" name="Image 26" descr="Picture"/>
        <xdr:cNvPicPr/>
      </xdr:nvPicPr>
      <xdr:blipFill>
        <a:blip r:embed="rId26" cstate="print"/>
        <a:stretch>
          <a:fillRect/>
        </a:stretch>
      </xdr:blipFill>
      <xdr:spPr>
        <a:xfrm>
          <a:off x="17449800" y="13550900"/>
          <a:ext cx="3333750" cy="1895475"/>
        </a:xfrm>
        <a:prstGeom prst="rect">
          <a:avLst/>
        </a:prstGeom>
      </xdr:spPr>
    </xdr:pic>
    <xdr:clientData/>
  </xdr:oneCellAnchor>
  <xdr:oneCellAnchor>
    <xdr:from>
      <xdr:col>10</xdr:col>
      <xdr:colOff>0</xdr:colOff>
      <xdr:row>15</xdr:row>
      <xdr:rowOff>0</xdr:rowOff>
    </xdr:from>
    <xdr:ext cx="3333750" cy="1895475"/>
    <xdr:pic>
      <xdr:nvPicPr>
        <xdr:cNvPr id="28" name="Image 27" descr="Picture"/>
        <xdr:cNvPicPr/>
      </xdr:nvPicPr>
      <xdr:blipFill>
        <a:blip r:embed="rId27" cstate="print"/>
        <a:stretch>
          <a:fillRect/>
        </a:stretch>
      </xdr:blipFill>
      <xdr:spPr>
        <a:xfrm>
          <a:off x="22250400" y="13550900"/>
          <a:ext cx="3333750" cy="1895475"/>
        </a:xfrm>
        <a:prstGeom prst="rect">
          <a:avLst/>
        </a:prstGeom>
      </xdr:spPr>
    </xdr:pic>
    <xdr:clientData/>
  </xdr:oneCellAnchor>
  <xdr:oneCellAnchor>
    <xdr:from>
      <xdr:col>1</xdr:col>
      <xdr:colOff>0</xdr:colOff>
      <xdr:row>15</xdr:row>
      <xdr:rowOff>0</xdr:rowOff>
    </xdr:from>
    <xdr:ext cx="933450" cy="942975"/>
    <xdr:pic>
      <xdr:nvPicPr>
        <xdr:cNvPr id="29" name="Image 28" descr="Picture"/>
        <xdr:cNvPicPr/>
      </xdr:nvPicPr>
      <xdr:blipFill>
        <a:blip r:embed="rId28" cstate="print"/>
        <a:stretch>
          <a:fillRect/>
        </a:stretch>
      </xdr:blipFill>
      <xdr:spPr>
        <a:xfrm>
          <a:off x="2286000" y="13550900"/>
          <a:ext cx="933450" cy="942975"/>
        </a:xfrm>
        <a:prstGeom prst="rect">
          <a:avLst/>
        </a:prstGeom>
      </xdr:spPr>
    </xdr:pic>
    <xdr:clientData/>
  </xdr:oneCellAnchor>
  <xdr:oneCellAnchor>
    <xdr:from>
      <xdr:col>6</xdr:col>
      <xdr:colOff>0</xdr:colOff>
      <xdr:row>16</xdr:row>
      <xdr:rowOff>0</xdr:rowOff>
    </xdr:from>
    <xdr:ext cx="4000500" cy="1895475"/>
    <xdr:pic>
      <xdr:nvPicPr>
        <xdr:cNvPr id="30" name="Image 29" descr="Picture"/>
        <xdr:cNvPicPr/>
      </xdr:nvPicPr>
      <xdr:blipFill>
        <a:blip r:embed="rId29" cstate="print"/>
        <a:stretch>
          <a:fillRect/>
        </a:stretch>
      </xdr:blipFill>
      <xdr:spPr>
        <a:xfrm>
          <a:off x="9829800" y="15455900"/>
          <a:ext cx="4000500" cy="1895475"/>
        </a:xfrm>
        <a:prstGeom prst="rect">
          <a:avLst/>
        </a:prstGeom>
      </xdr:spPr>
    </xdr:pic>
    <xdr:clientData/>
  </xdr:oneCellAnchor>
  <xdr:oneCellAnchor>
    <xdr:from>
      <xdr:col>8</xdr:col>
      <xdr:colOff>0</xdr:colOff>
      <xdr:row>16</xdr:row>
      <xdr:rowOff>0</xdr:rowOff>
    </xdr:from>
    <xdr:ext cx="3333750" cy="1895475"/>
    <xdr:pic>
      <xdr:nvPicPr>
        <xdr:cNvPr id="31" name="Image 30" descr="Picture"/>
        <xdr:cNvPicPr/>
      </xdr:nvPicPr>
      <xdr:blipFill>
        <a:blip r:embed="rId30" cstate="print"/>
        <a:stretch>
          <a:fillRect/>
        </a:stretch>
      </xdr:blipFill>
      <xdr:spPr>
        <a:xfrm>
          <a:off x="17449800" y="15455900"/>
          <a:ext cx="3333750" cy="1895475"/>
        </a:xfrm>
        <a:prstGeom prst="rect">
          <a:avLst/>
        </a:prstGeom>
      </xdr:spPr>
    </xdr:pic>
    <xdr:clientData/>
  </xdr:oneCellAnchor>
  <xdr:oneCellAnchor>
    <xdr:from>
      <xdr:col>10</xdr:col>
      <xdr:colOff>0</xdr:colOff>
      <xdr:row>16</xdr:row>
      <xdr:rowOff>0</xdr:rowOff>
    </xdr:from>
    <xdr:ext cx="3333750" cy="1895475"/>
    <xdr:pic>
      <xdr:nvPicPr>
        <xdr:cNvPr id="32" name="Image 31" descr="Picture"/>
        <xdr:cNvPicPr/>
      </xdr:nvPicPr>
      <xdr:blipFill>
        <a:blip r:embed="rId31" cstate="print"/>
        <a:stretch>
          <a:fillRect/>
        </a:stretch>
      </xdr:blipFill>
      <xdr:spPr>
        <a:xfrm>
          <a:off x="22250400" y="15455900"/>
          <a:ext cx="3333750" cy="1895475"/>
        </a:xfrm>
        <a:prstGeom prst="rect">
          <a:avLst/>
        </a:prstGeom>
      </xdr:spPr>
    </xdr:pic>
    <xdr:clientData/>
  </xdr:oneCellAnchor>
  <xdr:oneCellAnchor>
    <xdr:from>
      <xdr:col>1</xdr:col>
      <xdr:colOff>0</xdr:colOff>
      <xdr:row>16</xdr:row>
      <xdr:rowOff>0</xdr:rowOff>
    </xdr:from>
    <xdr:ext cx="933450" cy="942975"/>
    <xdr:pic>
      <xdr:nvPicPr>
        <xdr:cNvPr id="33" name="Image 32" descr="Picture"/>
        <xdr:cNvPicPr/>
      </xdr:nvPicPr>
      <xdr:blipFill>
        <a:blip r:embed="rId32" cstate="print"/>
        <a:stretch>
          <a:fillRect/>
        </a:stretch>
      </xdr:blipFill>
      <xdr:spPr>
        <a:xfrm>
          <a:off x="2286000" y="15455900"/>
          <a:ext cx="933450" cy="942975"/>
        </a:xfrm>
        <a:prstGeom prst="rect">
          <a:avLst/>
        </a:prstGeom>
      </xdr:spPr>
    </xdr:pic>
    <xdr:clientData/>
  </xdr:oneCellAnchor>
  <xdr:oneCellAnchor>
    <xdr:from>
      <xdr:col>6</xdr:col>
      <xdr:colOff>0</xdr:colOff>
      <xdr:row>17</xdr:row>
      <xdr:rowOff>0</xdr:rowOff>
    </xdr:from>
    <xdr:ext cx="4000500" cy="1895475"/>
    <xdr:pic>
      <xdr:nvPicPr>
        <xdr:cNvPr id="34" name="Image 33" descr="Picture"/>
        <xdr:cNvPicPr/>
      </xdr:nvPicPr>
      <xdr:blipFill>
        <a:blip r:embed="rId33" cstate="print"/>
        <a:stretch>
          <a:fillRect/>
        </a:stretch>
      </xdr:blipFill>
      <xdr:spPr>
        <a:xfrm>
          <a:off x="9829800" y="17360900"/>
          <a:ext cx="4000500" cy="1895475"/>
        </a:xfrm>
        <a:prstGeom prst="rect">
          <a:avLst/>
        </a:prstGeom>
      </xdr:spPr>
    </xdr:pic>
    <xdr:clientData/>
  </xdr:oneCellAnchor>
  <xdr:oneCellAnchor>
    <xdr:from>
      <xdr:col>8</xdr:col>
      <xdr:colOff>0</xdr:colOff>
      <xdr:row>17</xdr:row>
      <xdr:rowOff>0</xdr:rowOff>
    </xdr:from>
    <xdr:ext cx="3333750" cy="1895475"/>
    <xdr:pic>
      <xdr:nvPicPr>
        <xdr:cNvPr id="35" name="Image 34" descr="Picture"/>
        <xdr:cNvPicPr/>
      </xdr:nvPicPr>
      <xdr:blipFill>
        <a:blip r:embed="rId34" cstate="print"/>
        <a:stretch>
          <a:fillRect/>
        </a:stretch>
      </xdr:blipFill>
      <xdr:spPr>
        <a:xfrm>
          <a:off x="17449800" y="17360900"/>
          <a:ext cx="3333750" cy="1895475"/>
        </a:xfrm>
        <a:prstGeom prst="rect">
          <a:avLst/>
        </a:prstGeom>
      </xdr:spPr>
    </xdr:pic>
    <xdr:clientData/>
  </xdr:oneCellAnchor>
  <xdr:oneCellAnchor>
    <xdr:from>
      <xdr:col>10</xdr:col>
      <xdr:colOff>0</xdr:colOff>
      <xdr:row>17</xdr:row>
      <xdr:rowOff>0</xdr:rowOff>
    </xdr:from>
    <xdr:ext cx="3333750" cy="1895475"/>
    <xdr:pic>
      <xdr:nvPicPr>
        <xdr:cNvPr id="36" name="Image 35" descr="Picture"/>
        <xdr:cNvPicPr/>
      </xdr:nvPicPr>
      <xdr:blipFill>
        <a:blip r:embed="rId35" cstate="print"/>
        <a:stretch>
          <a:fillRect/>
        </a:stretch>
      </xdr:blipFill>
      <xdr:spPr>
        <a:xfrm>
          <a:off x="22250400" y="17360900"/>
          <a:ext cx="3333750" cy="1895475"/>
        </a:xfrm>
        <a:prstGeom prst="rect">
          <a:avLst/>
        </a:prstGeom>
      </xdr:spPr>
    </xdr:pic>
    <xdr:clientData/>
  </xdr:oneCellAnchor>
  <xdr:oneCellAnchor>
    <xdr:from>
      <xdr:col>1</xdr:col>
      <xdr:colOff>0</xdr:colOff>
      <xdr:row>17</xdr:row>
      <xdr:rowOff>0</xdr:rowOff>
    </xdr:from>
    <xdr:ext cx="933450" cy="942975"/>
    <xdr:pic>
      <xdr:nvPicPr>
        <xdr:cNvPr id="37" name="Image 36" descr="Picture"/>
        <xdr:cNvPicPr/>
      </xdr:nvPicPr>
      <xdr:blipFill>
        <a:blip r:embed="rId36" cstate="print"/>
        <a:stretch>
          <a:fillRect/>
        </a:stretch>
      </xdr:blipFill>
      <xdr:spPr>
        <a:xfrm>
          <a:off x="2286000" y="17360900"/>
          <a:ext cx="933450" cy="942975"/>
        </a:xfrm>
        <a:prstGeom prst="rect">
          <a:avLst/>
        </a:prstGeom>
      </xdr:spPr>
    </xdr:pic>
    <xdr:clientData/>
  </xdr:oneCellAnchor>
  <xdr:oneCellAnchor>
    <xdr:from>
      <xdr:col>6</xdr:col>
      <xdr:colOff>0</xdr:colOff>
      <xdr:row>18</xdr:row>
      <xdr:rowOff>0</xdr:rowOff>
    </xdr:from>
    <xdr:ext cx="4000500" cy="1895475"/>
    <xdr:pic>
      <xdr:nvPicPr>
        <xdr:cNvPr id="38" name="Image 37" descr="Picture"/>
        <xdr:cNvPicPr/>
      </xdr:nvPicPr>
      <xdr:blipFill>
        <a:blip r:embed="rId37" cstate="print"/>
        <a:stretch>
          <a:fillRect/>
        </a:stretch>
      </xdr:blipFill>
      <xdr:spPr>
        <a:xfrm>
          <a:off x="9829800" y="19265900"/>
          <a:ext cx="4000500" cy="1895475"/>
        </a:xfrm>
        <a:prstGeom prst="rect">
          <a:avLst/>
        </a:prstGeom>
      </xdr:spPr>
    </xdr:pic>
    <xdr:clientData/>
  </xdr:oneCellAnchor>
  <xdr:oneCellAnchor>
    <xdr:from>
      <xdr:col>8</xdr:col>
      <xdr:colOff>0</xdr:colOff>
      <xdr:row>18</xdr:row>
      <xdr:rowOff>0</xdr:rowOff>
    </xdr:from>
    <xdr:ext cx="3333750" cy="1895475"/>
    <xdr:pic>
      <xdr:nvPicPr>
        <xdr:cNvPr id="39" name="Image 38" descr="Picture"/>
        <xdr:cNvPicPr/>
      </xdr:nvPicPr>
      <xdr:blipFill>
        <a:blip r:embed="rId38" cstate="print"/>
        <a:stretch>
          <a:fillRect/>
        </a:stretch>
      </xdr:blipFill>
      <xdr:spPr>
        <a:xfrm>
          <a:off x="17449800" y="19265900"/>
          <a:ext cx="3333750" cy="1895475"/>
        </a:xfrm>
        <a:prstGeom prst="rect">
          <a:avLst/>
        </a:prstGeom>
      </xdr:spPr>
    </xdr:pic>
    <xdr:clientData/>
  </xdr:oneCellAnchor>
  <xdr:oneCellAnchor>
    <xdr:from>
      <xdr:col>10</xdr:col>
      <xdr:colOff>0</xdr:colOff>
      <xdr:row>18</xdr:row>
      <xdr:rowOff>0</xdr:rowOff>
    </xdr:from>
    <xdr:ext cx="3333750" cy="1895475"/>
    <xdr:pic>
      <xdr:nvPicPr>
        <xdr:cNvPr id="40" name="Image 39" descr="Picture"/>
        <xdr:cNvPicPr/>
      </xdr:nvPicPr>
      <xdr:blipFill>
        <a:blip r:embed="rId39" cstate="print"/>
        <a:stretch>
          <a:fillRect/>
        </a:stretch>
      </xdr:blipFill>
      <xdr:spPr>
        <a:xfrm>
          <a:off x="22250400" y="19265900"/>
          <a:ext cx="3333750" cy="1895475"/>
        </a:xfrm>
        <a:prstGeom prst="rect">
          <a:avLst/>
        </a:prstGeom>
      </xdr:spPr>
    </xdr:pic>
    <xdr:clientData/>
  </xdr:oneCellAnchor>
  <xdr:oneCellAnchor>
    <xdr:from>
      <xdr:col>1</xdr:col>
      <xdr:colOff>0</xdr:colOff>
      <xdr:row>18</xdr:row>
      <xdr:rowOff>0</xdr:rowOff>
    </xdr:from>
    <xdr:ext cx="933450" cy="942975"/>
    <xdr:pic>
      <xdr:nvPicPr>
        <xdr:cNvPr id="41" name="Image 40" descr="Picture"/>
        <xdr:cNvPicPr/>
      </xdr:nvPicPr>
      <xdr:blipFill>
        <a:blip r:embed="rId40" cstate="print"/>
        <a:stretch>
          <a:fillRect/>
        </a:stretch>
      </xdr:blipFill>
      <xdr:spPr>
        <a:xfrm>
          <a:off x="2286000" y="19265900"/>
          <a:ext cx="933450" cy="942975"/>
        </a:xfrm>
        <a:prstGeom prst="rect">
          <a:avLst/>
        </a:prstGeom>
      </xdr:spPr>
    </xdr:pic>
    <xdr:clientData/>
  </xdr:oneCellAnchor>
  <xdr:oneCellAnchor>
    <xdr:from>
      <xdr:col>6</xdr:col>
      <xdr:colOff>0</xdr:colOff>
      <xdr:row>19</xdr:row>
      <xdr:rowOff>0</xdr:rowOff>
    </xdr:from>
    <xdr:ext cx="4000500" cy="1895475"/>
    <xdr:pic>
      <xdr:nvPicPr>
        <xdr:cNvPr id="42" name="Image 41" descr="Picture"/>
        <xdr:cNvPicPr/>
      </xdr:nvPicPr>
      <xdr:blipFill>
        <a:blip r:embed="rId41" cstate="print"/>
        <a:stretch>
          <a:fillRect/>
        </a:stretch>
      </xdr:blipFill>
      <xdr:spPr>
        <a:xfrm>
          <a:off x="9829800" y="21170900"/>
          <a:ext cx="4000500" cy="1895475"/>
        </a:xfrm>
        <a:prstGeom prst="rect">
          <a:avLst/>
        </a:prstGeom>
      </xdr:spPr>
    </xdr:pic>
    <xdr:clientData/>
  </xdr:oneCellAnchor>
  <xdr:oneCellAnchor>
    <xdr:from>
      <xdr:col>8</xdr:col>
      <xdr:colOff>0</xdr:colOff>
      <xdr:row>19</xdr:row>
      <xdr:rowOff>0</xdr:rowOff>
    </xdr:from>
    <xdr:ext cx="3333750" cy="1895475"/>
    <xdr:pic>
      <xdr:nvPicPr>
        <xdr:cNvPr id="43" name="Image 42" descr="Picture"/>
        <xdr:cNvPicPr/>
      </xdr:nvPicPr>
      <xdr:blipFill>
        <a:blip r:embed="rId42" cstate="print"/>
        <a:stretch>
          <a:fillRect/>
        </a:stretch>
      </xdr:blipFill>
      <xdr:spPr>
        <a:xfrm>
          <a:off x="17449800" y="21170900"/>
          <a:ext cx="3333750" cy="1895475"/>
        </a:xfrm>
        <a:prstGeom prst="rect">
          <a:avLst/>
        </a:prstGeom>
      </xdr:spPr>
    </xdr:pic>
    <xdr:clientData/>
  </xdr:oneCellAnchor>
  <xdr:oneCellAnchor>
    <xdr:from>
      <xdr:col>10</xdr:col>
      <xdr:colOff>0</xdr:colOff>
      <xdr:row>19</xdr:row>
      <xdr:rowOff>0</xdr:rowOff>
    </xdr:from>
    <xdr:ext cx="3333750" cy="1895475"/>
    <xdr:pic>
      <xdr:nvPicPr>
        <xdr:cNvPr id="44" name="Image 43" descr="Picture"/>
        <xdr:cNvPicPr/>
      </xdr:nvPicPr>
      <xdr:blipFill>
        <a:blip r:embed="rId43" cstate="print"/>
        <a:stretch>
          <a:fillRect/>
        </a:stretch>
      </xdr:blipFill>
      <xdr:spPr>
        <a:xfrm>
          <a:off x="22250400" y="21170900"/>
          <a:ext cx="3333750" cy="1895475"/>
        </a:xfrm>
        <a:prstGeom prst="rect">
          <a:avLst/>
        </a:prstGeom>
      </xdr:spPr>
    </xdr:pic>
    <xdr:clientData/>
  </xdr:oneCellAnchor>
  <xdr:oneCellAnchor>
    <xdr:from>
      <xdr:col>1</xdr:col>
      <xdr:colOff>0</xdr:colOff>
      <xdr:row>19</xdr:row>
      <xdr:rowOff>0</xdr:rowOff>
    </xdr:from>
    <xdr:ext cx="933450" cy="942975"/>
    <xdr:pic>
      <xdr:nvPicPr>
        <xdr:cNvPr id="45" name="Image 44" descr="Picture"/>
        <xdr:cNvPicPr/>
      </xdr:nvPicPr>
      <xdr:blipFill>
        <a:blip r:embed="rId44" cstate="print"/>
        <a:stretch>
          <a:fillRect/>
        </a:stretch>
      </xdr:blipFill>
      <xdr:spPr>
        <a:xfrm>
          <a:off x="2286000" y="21170900"/>
          <a:ext cx="933450" cy="942975"/>
        </a:xfrm>
        <a:prstGeom prst="rect">
          <a:avLst/>
        </a:prstGeom>
      </xdr:spPr>
    </xdr:pic>
    <xdr:clientData/>
  </xdr:oneCellAnchor>
  <xdr:oneCellAnchor>
    <xdr:from>
      <xdr:col>6</xdr:col>
      <xdr:colOff>0</xdr:colOff>
      <xdr:row>20</xdr:row>
      <xdr:rowOff>0</xdr:rowOff>
    </xdr:from>
    <xdr:ext cx="4000500" cy="1895475"/>
    <xdr:pic>
      <xdr:nvPicPr>
        <xdr:cNvPr id="46" name="Image 45" descr="Picture"/>
        <xdr:cNvPicPr/>
      </xdr:nvPicPr>
      <xdr:blipFill>
        <a:blip r:embed="rId45" cstate="print"/>
        <a:stretch>
          <a:fillRect/>
        </a:stretch>
      </xdr:blipFill>
      <xdr:spPr>
        <a:xfrm>
          <a:off x="9829800" y="23075900"/>
          <a:ext cx="4000500" cy="1895475"/>
        </a:xfrm>
        <a:prstGeom prst="rect">
          <a:avLst/>
        </a:prstGeom>
      </xdr:spPr>
    </xdr:pic>
    <xdr:clientData/>
  </xdr:oneCellAnchor>
  <xdr:oneCellAnchor>
    <xdr:from>
      <xdr:col>8</xdr:col>
      <xdr:colOff>0</xdr:colOff>
      <xdr:row>20</xdr:row>
      <xdr:rowOff>0</xdr:rowOff>
    </xdr:from>
    <xdr:ext cx="3333750" cy="1895475"/>
    <xdr:pic>
      <xdr:nvPicPr>
        <xdr:cNvPr id="47" name="Image 46" descr="Picture"/>
        <xdr:cNvPicPr/>
      </xdr:nvPicPr>
      <xdr:blipFill>
        <a:blip r:embed="rId46" cstate="print"/>
        <a:stretch>
          <a:fillRect/>
        </a:stretch>
      </xdr:blipFill>
      <xdr:spPr>
        <a:xfrm>
          <a:off x="17449800" y="23075900"/>
          <a:ext cx="3333750" cy="1895475"/>
        </a:xfrm>
        <a:prstGeom prst="rect">
          <a:avLst/>
        </a:prstGeom>
      </xdr:spPr>
    </xdr:pic>
    <xdr:clientData/>
  </xdr:oneCellAnchor>
  <xdr:oneCellAnchor>
    <xdr:from>
      <xdr:col>10</xdr:col>
      <xdr:colOff>0</xdr:colOff>
      <xdr:row>20</xdr:row>
      <xdr:rowOff>0</xdr:rowOff>
    </xdr:from>
    <xdr:ext cx="3333750" cy="1895475"/>
    <xdr:pic>
      <xdr:nvPicPr>
        <xdr:cNvPr id="48" name="Image 47" descr="Picture"/>
        <xdr:cNvPicPr/>
      </xdr:nvPicPr>
      <xdr:blipFill>
        <a:blip r:embed="rId47" cstate="print"/>
        <a:stretch>
          <a:fillRect/>
        </a:stretch>
      </xdr:blipFill>
      <xdr:spPr>
        <a:xfrm>
          <a:off x="22250400" y="23075900"/>
          <a:ext cx="3333750" cy="1895475"/>
        </a:xfrm>
        <a:prstGeom prst="rect">
          <a:avLst/>
        </a:prstGeom>
      </xdr:spPr>
    </xdr:pic>
    <xdr:clientData/>
  </xdr:oneCellAnchor>
  <xdr:oneCellAnchor>
    <xdr:from>
      <xdr:col>1</xdr:col>
      <xdr:colOff>0</xdr:colOff>
      <xdr:row>20</xdr:row>
      <xdr:rowOff>0</xdr:rowOff>
    </xdr:from>
    <xdr:ext cx="933450" cy="942975"/>
    <xdr:pic>
      <xdr:nvPicPr>
        <xdr:cNvPr id="49" name="Image 48" descr="Picture"/>
        <xdr:cNvPicPr/>
      </xdr:nvPicPr>
      <xdr:blipFill>
        <a:blip r:embed="rId48" cstate="print"/>
        <a:stretch>
          <a:fillRect/>
        </a:stretch>
      </xdr:blipFill>
      <xdr:spPr>
        <a:xfrm>
          <a:off x="2286000" y="23075900"/>
          <a:ext cx="933450" cy="942975"/>
        </a:xfrm>
        <a:prstGeom prst="rect">
          <a:avLst/>
        </a:prstGeom>
      </xdr:spPr>
    </xdr:pic>
    <xdr:clientData/>
  </xdr:oneCellAnchor>
  <xdr:oneCellAnchor>
    <xdr:from>
      <xdr:col>6</xdr:col>
      <xdr:colOff>0</xdr:colOff>
      <xdr:row>21</xdr:row>
      <xdr:rowOff>0</xdr:rowOff>
    </xdr:from>
    <xdr:ext cx="4000500" cy="1895475"/>
    <xdr:pic>
      <xdr:nvPicPr>
        <xdr:cNvPr id="50" name="Image 49" descr="Picture"/>
        <xdr:cNvPicPr/>
      </xdr:nvPicPr>
      <xdr:blipFill>
        <a:blip r:embed="rId49" cstate="print"/>
        <a:stretch>
          <a:fillRect/>
        </a:stretch>
      </xdr:blipFill>
      <xdr:spPr>
        <a:xfrm>
          <a:off x="9829800" y="24980900"/>
          <a:ext cx="4000500" cy="1895475"/>
        </a:xfrm>
        <a:prstGeom prst="rect">
          <a:avLst/>
        </a:prstGeom>
      </xdr:spPr>
    </xdr:pic>
    <xdr:clientData/>
  </xdr:oneCellAnchor>
  <xdr:oneCellAnchor>
    <xdr:from>
      <xdr:col>8</xdr:col>
      <xdr:colOff>0</xdr:colOff>
      <xdr:row>21</xdr:row>
      <xdr:rowOff>0</xdr:rowOff>
    </xdr:from>
    <xdr:ext cx="3333750" cy="1895475"/>
    <xdr:pic>
      <xdr:nvPicPr>
        <xdr:cNvPr id="51" name="Image 50" descr="Picture"/>
        <xdr:cNvPicPr/>
      </xdr:nvPicPr>
      <xdr:blipFill>
        <a:blip r:embed="rId50" cstate="print"/>
        <a:stretch>
          <a:fillRect/>
        </a:stretch>
      </xdr:blipFill>
      <xdr:spPr>
        <a:xfrm>
          <a:off x="17449800" y="24980900"/>
          <a:ext cx="3333750" cy="1895475"/>
        </a:xfrm>
        <a:prstGeom prst="rect">
          <a:avLst/>
        </a:prstGeom>
      </xdr:spPr>
    </xdr:pic>
    <xdr:clientData/>
  </xdr:oneCellAnchor>
  <xdr:oneCellAnchor>
    <xdr:from>
      <xdr:col>10</xdr:col>
      <xdr:colOff>0</xdr:colOff>
      <xdr:row>21</xdr:row>
      <xdr:rowOff>0</xdr:rowOff>
    </xdr:from>
    <xdr:ext cx="3333750" cy="1895475"/>
    <xdr:pic>
      <xdr:nvPicPr>
        <xdr:cNvPr id="52" name="Image 51" descr="Picture"/>
        <xdr:cNvPicPr/>
      </xdr:nvPicPr>
      <xdr:blipFill>
        <a:blip r:embed="rId51" cstate="print"/>
        <a:stretch>
          <a:fillRect/>
        </a:stretch>
      </xdr:blipFill>
      <xdr:spPr>
        <a:xfrm>
          <a:off x="22250400" y="24980900"/>
          <a:ext cx="3333750" cy="1895475"/>
        </a:xfrm>
        <a:prstGeom prst="rect">
          <a:avLst/>
        </a:prstGeom>
      </xdr:spPr>
    </xdr:pic>
    <xdr:clientData/>
  </xdr:oneCellAnchor>
  <xdr:oneCellAnchor>
    <xdr:from>
      <xdr:col>1</xdr:col>
      <xdr:colOff>0</xdr:colOff>
      <xdr:row>21</xdr:row>
      <xdr:rowOff>0</xdr:rowOff>
    </xdr:from>
    <xdr:ext cx="933450" cy="942975"/>
    <xdr:pic>
      <xdr:nvPicPr>
        <xdr:cNvPr id="53" name="Image 52" descr="Picture"/>
        <xdr:cNvPicPr/>
      </xdr:nvPicPr>
      <xdr:blipFill>
        <a:blip r:embed="rId52" cstate="print"/>
        <a:stretch>
          <a:fillRect/>
        </a:stretch>
      </xdr:blipFill>
      <xdr:spPr>
        <a:xfrm>
          <a:off x="2286000" y="24980900"/>
          <a:ext cx="933450" cy="942975"/>
        </a:xfrm>
        <a:prstGeom prst="rect">
          <a:avLst/>
        </a:prstGeom>
      </xdr:spPr>
    </xdr:pic>
    <xdr:clientData/>
  </xdr:oneCellAnchor>
  <xdr:oneCellAnchor>
    <xdr:from>
      <xdr:col>6</xdr:col>
      <xdr:colOff>0</xdr:colOff>
      <xdr:row>22</xdr:row>
      <xdr:rowOff>0</xdr:rowOff>
    </xdr:from>
    <xdr:ext cx="4000500" cy="1895475"/>
    <xdr:pic>
      <xdr:nvPicPr>
        <xdr:cNvPr id="54" name="Image 53" descr="Picture"/>
        <xdr:cNvPicPr/>
      </xdr:nvPicPr>
      <xdr:blipFill>
        <a:blip r:embed="rId53" cstate="print"/>
        <a:stretch>
          <a:fillRect/>
        </a:stretch>
      </xdr:blipFill>
      <xdr:spPr>
        <a:xfrm>
          <a:off x="9829800" y="26885900"/>
          <a:ext cx="4000500" cy="1895475"/>
        </a:xfrm>
        <a:prstGeom prst="rect">
          <a:avLst/>
        </a:prstGeom>
      </xdr:spPr>
    </xdr:pic>
    <xdr:clientData/>
  </xdr:oneCellAnchor>
  <xdr:oneCellAnchor>
    <xdr:from>
      <xdr:col>8</xdr:col>
      <xdr:colOff>0</xdr:colOff>
      <xdr:row>22</xdr:row>
      <xdr:rowOff>0</xdr:rowOff>
    </xdr:from>
    <xdr:ext cx="3333750" cy="1895475"/>
    <xdr:pic>
      <xdr:nvPicPr>
        <xdr:cNvPr id="55" name="Image 54" descr="Picture"/>
        <xdr:cNvPicPr/>
      </xdr:nvPicPr>
      <xdr:blipFill>
        <a:blip r:embed="rId54" cstate="print"/>
        <a:stretch>
          <a:fillRect/>
        </a:stretch>
      </xdr:blipFill>
      <xdr:spPr>
        <a:xfrm>
          <a:off x="17449800" y="26885900"/>
          <a:ext cx="3333750" cy="1895475"/>
        </a:xfrm>
        <a:prstGeom prst="rect">
          <a:avLst/>
        </a:prstGeom>
      </xdr:spPr>
    </xdr:pic>
    <xdr:clientData/>
  </xdr:oneCellAnchor>
  <xdr:oneCellAnchor>
    <xdr:from>
      <xdr:col>10</xdr:col>
      <xdr:colOff>0</xdr:colOff>
      <xdr:row>22</xdr:row>
      <xdr:rowOff>0</xdr:rowOff>
    </xdr:from>
    <xdr:ext cx="3333750" cy="1895475"/>
    <xdr:pic>
      <xdr:nvPicPr>
        <xdr:cNvPr id="56" name="Image 55" descr="Picture"/>
        <xdr:cNvPicPr/>
      </xdr:nvPicPr>
      <xdr:blipFill>
        <a:blip r:embed="rId55" cstate="print"/>
        <a:stretch>
          <a:fillRect/>
        </a:stretch>
      </xdr:blipFill>
      <xdr:spPr>
        <a:xfrm>
          <a:off x="22250400" y="26885900"/>
          <a:ext cx="3333750" cy="1895475"/>
        </a:xfrm>
        <a:prstGeom prst="rect">
          <a:avLst/>
        </a:prstGeom>
      </xdr:spPr>
    </xdr:pic>
    <xdr:clientData/>
  </xdr:oneCellAnchor>
  <xdr:oneCellAnchor>
    <xdr:from>
      <xdr:col>1</xdr:col>
      <xdr:colOff>0</xdr:colOff>
      <xdr:row>22</xdr:row>
      <xdr:rowOff>0</xdr:rowOff>
    </xdr:from>
    <xdr:ext cx="933450" cy="942975"/>
    <xdr:pic>
      <xdr:nvPicPr>
        <xdr:cNvPr id="57" name="Image 56" descr="Picture"/>
        <xdr:cNvPicPr/>
      </xdr:nvPicPr>
      <xdr:blipFill>
        <a:blip r:embed="rId56" cstate="print"/>
        <a:stretch>
          <a:fillRect/>
        </a:stretch>
      </xdr:blipFill>
      <xdr:spPr>
        <a:xfrm>
          <a:off x="2286000" y="26885900"/>
          <a:ext cx="933450" cy="942975"/>
        </a:xfrm>
        <a:prstGeom prst="rect">
          <a:avLst/>
        </a:prstGeom>
      </xdr:spPr>
    </xdr:pic>
    <xdr:clientData/>
  </xdr:oneCellAnchor>
  <xdr:oneCellAnchor>
    <xdr:from>
      <xdr:col>6</xdr:col>
      <xdr:colOff>0</xdr:colOff>
      <xdr:row>23</xdr:row>
      <xdr:rowOff>0</xdr:rowOff>
    </xdr:from>
    <xdr:ext cx="4000500" cy="1895475"/>
    <xdr:pic>
      <xdr:nvPicPr>
        <xdr:cNvPr id="58" name="Image 57" descr="Picture"/>
        <xdr:cNvPicPr/>
      </xdr:nvPicPr>
      <xdr:blipFill>
        <a:blip r:embed="rId57" cstate="print"/>
        <a:stretch>
          <a:fillRect/>
        </a:stretch>
      </xdr:blipFill>
      <xdr:spPr>
        <a:xfrm>
          <a:off x="9829800" y="28790900"/>
          <a:ext cx="4000500" cy="1895475"/>
        </a:xfrm>
        <a:prstGeom prst="rect">
          <a:avLst/>
        </a:prstGeom>
      </xdr:spPr>
    </xdr:pic>
    <xdr:clientData/>
  </xdr:oneCellAnchor>
  <xdr:oneCellAnchor>
    <xdr:from>
      <xdr:col>8</xdr:col>
      <xdr:colOff>0</xdr:colOff>
      <xdr:row>23</xdr:row>
      <xdr:rowOff>0</xdr:rowOff>
    </xdr:from>
    <xdr:ext cx="3333750" cy="1895475"/>
    <xdr:pic>
      <xdr:nvPicPr>
        <xdr:cNvPr id="59" name="Image 58" descr="Picture"/>
        <xdr:cNvPicPr/>
      </xdr:nvPicPr>
      <xdr:blipFill>
        <a:blip r:embed="rId58" cstate="print"/>
        <a:stretch>
          <a:fillRect/>
        </a:stretch>
      </xdr:blipFill>
      <xdr:spPr>
        <a:xfrm>
          <a:off x="17449800" y="28790900"/>
          <a:ext cx="3333750" cy="1895475"/>
        </a:xfrm>
        <a:prstGeom prst="rect">
          <a:avLst/>
        </a:prstGeom>
      </xdr:spPr>
    </xdr:pic>
    <xdr:clientData/>
  </xdr:oneCellAnchor>
  <xdr:oneCellAnchor>
    <xdr:from>
      <xdr:col>10</xdr:col>
      <xdr:colOff>0</xdr:colOff>
      <xdr:row>23</xdr:row>
      <xdr:rowOff>0</xdr:rowOff>
    </xdr:from>
    <xdr:ext cx="3333750" cy="1895475"/>
    <xdr:pic>
      <xdr:nvPicPr>
        <xdr:cNvPr id="60" name="Image 59" descr="Picture"/>
        <xdr:cNvPicPr/>
      </xdr:nvPicPr>
      <xdr:blipFill>
        <a:blip r:embed="rId59" cstate="print"/>
        <a:stretch>
          <a:fillRect/>
        </a:stretch>
      </xdr:blipFill>
      <xdr:spPr>
        <a:xfrm>
          <a:off x="22250400" y="28790900"/>
          <a:ext cx="3333750" cy="1895475"/>
        </a:xfrm>
        <a:prstGeom prst="rect">
          <a:avLst/>
        </a:prstGeom>
      </xdr:spPr>
    </xdr:pic>
    <xdr:clientData/>
  </xdr:oneCellAnchor>
  <xdr:oneCellAnchor>
    <xdr:from>
      <xdr:col>1</xdr:col>
      <xdr:colOff>0</xdr:colOff>
      <xdr:row>23</xdr:row>
      <xdr:rowOff>0</xdr:rowOff>
    </xdr:from>
    <xdr:ext cx="933450" cy="942975"/>
    <xdr:pic>
      <xdr:nvPicPr>
        <xdr:cNvPr id="61" name="Image 60" descr="Picture"/>
        <xdr:cNvPicPr/>
      </xdr:nvPicPr>
      <xdr:blipFill>
        <a:blip r:embed="rId60" cstate="print"/>
        <a:stretch>
          <a:fillRect/>
        </a:stretch>
      </xdr:blipFill>
      <xdr:spPr>
        <a:xfrm>
          <a:off x="2286000" y="28790900"/>
          <a:ext cx="933450" cy="942975"/>
        </a:xfrm>
        <a:prstGeom prst="rect">
          <a:avLst/>
        </a:prstGeom>
      </xdr:spPr>
    </xdr:pic>
    <xdr:clientData/>
  </xdr:oneCellAnchor>
  <xdr:oneCellAnchor>
    <xdr:from>
      <xdr:col>6</xdr:col>
      <xdr:colOff>0</xdr:colOff>
      <xdr:row>24</xdr:row>
      <xdr:rowOff>0</xdr:rowOff>
    </xdr:from>
    <xdr:ext cx="4000500" cy="1895475"/>
    <xdr:pic>
      <xdr:nvPicPr>
        <xdr:cNvPr id="62" name="Image 61" descr="Picture"/>
        <xdr:cNvPicPr/>
      </xdr:nvPicPr>
      <xdr:blipFill>
        <a:blip r:embed="rId61" cstate="print"/>
        <a:stretch>
          <a:fillRect/>
        </a:stretch>
      </xdr:blipFill>
      <xdr:spPr>
        <a:xfrm>
          <a:off x="9829800" y="30695900"/>
          <a:ext cx="4000500" cy="1895475"/>
        </a:xfrm>
        <a:prstGeom prst="rect">
          <a:avLst/>
        </a:prstGeom>
      </xdr:spPr>
    </xdr:pic>
    <xdr:clientData/>
  </xdr:oneCellAnchor>
  <xdr:oneCellAnchor>
    <xdr:from>
      <xdr:col>8</xdr:col>
      <xdr:colOff>0</xdr:colOff>
      <xdr:row>24</xdr:row>
      <xdr:rowOff>0</xdr:rowOff>
    </xdr:from>
    <xdr:ext cx="3333750" cy="1895475"/>
    <xdr:pic>
      <xdr:nvPicPr>
        <xdr:cNvPr id="63" name="Image 62" descr="Picture"/>
        <xdr:cNvPicPr/>
      </xdr:nvPicPr>
      <xdr:blipFill>
        <a:blip r:embed="rId62" cstate="print"/>
        <a:stretch>
          <a:fillRect/>
        </a:stretch>
      </xdr:blipFill>
      <xdr:spPr>
        <a:xfrm>
          <a:off x="17449800" y="30695900"/>
          <a:ext cx="3333750" cy="1895475"/>
        </a:xfrm>
        <a:prstGeom prst="rect">
          <a:avLst/>
        </a:prstGeom>
      </xdr:spPr>
    </xdr:pic>
    <xdr:clientData/>
  </xdr:oneCellAnchor>
  <xdr:oneCellAnchor>
    <xdr:from>
      <xdr:col>10</xdr:col>
      <xdr:colOff>0</xdr:colOff>
      <xdr:row>24</xdr:row>
      <xdr:rowOff>0</xdr:rowOff>
    </xdr:from>
    <xdr:ext cx="3333750" cy="1895475"/>
    <xdr:pic>
      <xdr:nvPicPr>
        <xdr:cNvPr id="64" name="Image 63" descr="Picture"/>
        <xdr:cNvPicPr/>
      </xdr:nvPicPr>
      <xdr:blipFill>
        <a:blip r:embed="rId63" cstate="print"/>
        <a:stretch>
          <a:fillRect/>
        </a:stretch>
      </xdr:blipFill>
      <xdr:spPr>
        <a:xfrm>
          <a:off x="22250400" y="30695900"/>
          <a:ext cx="3333750" cy="1895475"/>
        </a:xfrm>
        <a:prstGeom prst="rect">
          <a:avLst/>
        </a:prstGeom>
      </xdr:spPr>
    </xdr:pic>
    <xdr:clientData/>
  </xdr:oneCellAnchor>
  <xdr:oneCellAnchor>
    <xdr:from>
      <xdr:col>1</xdr:col>
      <xdr:colOff>0</xdr:colOff>
      <xdr:row>24</xdr:row>
      <xdr:rowOff>0</xdr:rowOff>
    </xdr:from>
    <xdr:ext cx="933450" cy="942975"/>
    <xdr:pic>
      <xdr:nvPicPr>
        <xdr:cNvPr id="65" name="Image 64" descr="Picture"/>
        <xdr:cNvPicPr/>
      </xdr:nvPicPr>
      <xdr:blipFill>
        <a:blip r:embed="rId64" cstate="print"/>
        <a:stretch>
          <a:fillRect/>
        </a:stretch>
      </xdr:blipFill>
      <xdr:spPr>
        <a:xfrm>
          <a:off x="2286000" y="30695900"/>
          <a:ext cx="933450" cy="942975"/>
        </a:xfrm>
        <a:prstGeom prst="rect">
          <a:avLst/>
        </a:prstGeom>
      </xdr:spPr>
    </xdr:pic>
    <xdr:clientData/>
  </xdr:oneCellAnchor>
  <xdr:oneCellAnchor>
    <xdr:from>
      <xdr:col>6</xdr:col>
      <xdr:colOff>0</xdr:colOff>
      <xdr:row>25</xdr:row>
      <xdr:rowOff>0</xdr:rowOff>
    </xdr:from>
    <xdr:ext cx="4000500" cy="1895475"/>
    <xdr:pic>
      <xdr:nvPicPr>
        <xdr:cNvPr id="66" name="Image 65" descr="Picture"/>
        <xdr:cNvPicPr/>
      </xdr:nvPicPr>
      <xdr:blipFill>
        <a:blip r:embed="rId65" cstate="print"/>
        <a:stretch>
          <a:fillRect/>
        </a:stretch>
      </xdr:blipFill>
      <xdr:spPr>
        <a:xfrm>
          <a:off x="9829800" y="32600900"/>
          <a:ext cx="4000500" cy="1895475"/>
        </a:xfrm>
        <a:prstGeom prst="rect">
          <a:avLst/>
        </a:prstGeom>
      </xdr:spPr>
    </xdr:pic>
    <xdr:clientData/>
  </xdr:oneCellAnchor>
  <xdr:oneCellAnchor>
    <xdr:from>
      <xdr:col>8</xdr:col>
      <xdr:colOff>0</xdr:colOff>
      <xdr:row>25</xdr:row>
      <xdr:rowOff>0</xdr:rowOff>
    </xdr:from>
    <xdr:ext cx="3333750" cy="1895475"/>
    <xdr:pic>
      <xdr:nvPicPr>
        <xdr:cNvPr id="67" name="Image 66" descr="Picture"/>
        <xdr:cNvPicPr/>
      </xdr:nvPicPr>
      <xdr:blipFill>
        <a:blip r:embed="rId66" cstate="print"/>
        <a:stretch>
          <a:fillRect/>
        </a:stretch>
      </xdr:blipFill>
      <xdr:spPr>
        <a:xfrm>
          <a:off x="17449800" y="32600900"/>
          <a:ext cx="3333750" cy="1895475"/>
        </a:xfrm>
        <a:prstGeom prst="rect">
          <a:avLst/>
        </a:prstGeom>
      </xdr:spPr>
    </xdr:pic>
    <xdr:clientData/>
  </xdr:oneCellAnchor>
  <xdr:oneCellAnchor>
    <xdr:from>
      <xdr:col>10</xdr:col>
      <xdr:colOff>0</xdr:colOff>
      <xdr:row>25</xdr:row>
      <xdr:rowOff>0</xdr:rowOff>
    </xdr:from>
    <xdr:ext cx="3333750" cy="1895475"/>
    <xdr:pic>
      <xdr:nvPicPr>
        <xdr:cNvPr id="68" name="Image 67" descr="Picture"/>
        <xdr:cNvPicPr/>
      </xdr:nvPicPr>
      <xdr:blipFill>
        <a:blip r:embed="rId67" cstate="print"/>
        <a:stretch>
          <a:fillRect/>
        </a:stretch>
      </xdr:blipFill>
      <xdr:spPr>
        <a:xfrm>
          <a:off x="22250400" y="32600900"/>
          <a:ext cx="3333750" cy="1895475"/>
        </a:xfrm>
        <a:prstGeom prst="rect">
          <a:avLst/>
        </a:prstGeom>
      </xdr:spPr>
    </xdr:pic>
    <xdr:clientData/>
  </xdr:oneCellAnchor>
  <xdr:oneCellAnchor>
    <xdr:from>
      <xdr:col>1</xdr:col>
      <xdr:colOff>0</xdr:colOff>
      <xdr:row>25</xdr:row>
      <xdr:rowOff>0</xdr:rowOff>
    </xdr:from>
    <xdr:ext cx="933450" cy="942975"/>
    <xdr:pic>
      <xdr:nvPicPr>
        <xdr:cNvPr id="69" name="Image 68" descr="Picture"/>
        <xdr:cNvPicPr/>
      </xdr:nvPicPr>
      <xdr:blipFill>
        <a:blip r:embed="rId68" cstate="print"/>
        <a:stretch>
          <a:fillRect/>
        </a:stretch>
      </xdr:blipFill>
      <xdr:spPr>
        <a:xfrm>
          <a:off x="2286000" y="32600900"/>
          <a:ext cx="933450" cy="942975"/>
        </a:xfrm>
        <a:prstGeom prst="rect">
          <a:avLst/>
        </a:prstGeom>
      </xdr:spPr>
    </xdr:pic>
    <xdr:clientData/>
  </xdr:oneCellAnchor>
  <xdr:oneCellAnchor>
    <xdr:from>
      <xdr:col>6</xdr:col>
      <xdr:colOff>0</xdr:colOff>
      <xdr:row>26</xdr:row>
      <xdr:rowOff>0</xdr:rowOff>
    </xdr:from>
    <xdr:ext cx="4000500" cy="1895475"/>
    <xdr:pic>
      <xdr:nvPicPr>
        <xdr:cNvPr id="70" name="Image 69" descr="Picture"/>
        <xdr:cNvPicPr/>
      </xdr:nvPicPr>
      <xdr:blipFill>
        <a:blip r:embed="rId69" cstate="print"/>
        <a:stretch>
          <a:fillRect/>
        </a:stretch>
      </xdr:blipFill>
      <xdr:spPr>
        <a:xfrm>
          <a:off x="9829800" y="34505900"/>
          <a:ext cx="4000500" cy="1895475"/>
        </a:xfrm>
        <a:prstGeom prst="rect">
          <a:avLst/>
        </a:prstGeom>
      </xdr:spPr>
    </xdr:pic>
    <xdr:clientData/>
  </xdr:oneCellAnchor>
  <xdr:oneCellAnchor>
    <xdr:from>
      <xdr:col>8</xdr:col>
      <xdr:colOff>0</xdr:colOff>
      <xdr:row>26</xdr:row>
      <xdr:rowOff>0</xdr:rowOff>
    </xdr:from>
    <xdr:ext cx="3333750" cy="1895475"/>
    <xdr:pic>
      <xdr:nvPicPr>
        <xdr:cNvPr id="71" name="Image 70" descr="Picture"/>
        <xdr:cNvPicPr/>
      </xdr:nvPicPr>
      <xdr:blipFill>
        <a:blip r:embed="rId70" cstate="print"/>
        <a:stretch>
          <a:fillRect/>
        </a:stretch>
      </xdr:blipFill>
      <xdr:spPr>
        <a:xfrm>
          <a:off x="17449800" y="34505900"/>
          <a:ext cx="3333750" cy="1895475"/>
        </a:xfrm>
        <a:prstGeom prst="rect">
          <a:avLst/>
        </a:prstGeom>
      </xdr:spPr>
    </xdr:pic>
    <xdr:clientData/>
  </xdr:oneCellAnchor>
  <xdr:oneCellAnchor>
    <xdr:from>
      <xdr:col>10</xdr:col>
      <xdr:colOff>0</xdr:colOff>
      <xdr:row>26</xdr:row>
      <xdr:rowOff>0</xdr:rowOff>
    </xdr:from>
    <xdr:ext cx="3333750" cy="1895475"/>
    <xdr:pic>
      <xdr:nvPicPr>
        <xdr:cNvPr id="72" name="Image 71" descr="Picture"/>
        <xdr:cNvPicPr/>
      </xdr:nvPicPr>
      <xdr:blipFill>
        <a:blip r:embed="rId71" cstate="print"/>
        <a:stretch>
          <a:fillRect/>
        </a:stretch>
      </xdr:blipFill>
      <xdr:spPr>
        <a:xfrm>
          <a:off x="22250400" y="34505900"/>
          <a:ext cx="3333750" cy="1895475"/>
        </a:xfrm>
        <a:prstGeom prst="rect">
          <a:avLst/>
        </a:prstGeom>
      </xdr:spPr>
    </xdr:pic>
    <xdr:clientData/>
  </xdr:oneCellAnchor>
  <xdr:oneCellAnchor>
    <xdr:from>
      <xdr:col>1</xdr:col>
      <xdr:colOff>0</xdr:colOff>
      <xdr:row>26</xdr:row>
      <xdr:rowOff>0</xdr:rowOff>
    </xdr:from>
    <xdr:ext cx="933450" cy="942975"/>
    <xdr:pic>
      <xdr:nvPicPr>
        <xdr:cNvPr id="73" name="Image 72" descr="Picture"/>
        <xdr:cNvPicPr/>
      </xdr:nvPicPr>
      <xdr:blipFill>
        <a:blip r:embed="rId72" cstate="print"/>
        <a:stretch>
          <a:fillRect/>
        </a:stretch>
      </xdr:blipFill>
      <xdr:spPr>
        <a:xfrm>
          <a:off x="2286000" y="34505900"/>
          <a:ext cx="933450" cy="942975"/>
        </a:xfrm>
        <a:prstGeom prst="rect">
          <a:avLst/>
        </a:prstGeom>
      </xdr:spPr>
    </xdr:pic>
    <xdr:clientData/>
  </xdr:oneCellAnchor>
  <xdr:oneCellAnchor>
    <xdr:from>
      <xdr:col>6</xdr:col>
      <xdr:colOff>0</xdr:colOff>
      <xdr:row>27</xdr:row>
      <xdr:rowOff>0</xdr:rowOff>
    </xdr:from>
    <xdr:ext cx="4000500" cy="1895475"/>
    <xdr:pic>
      <xdr:nvPicPr>
        <xdr:cNvPr id="74" name="Image 73" descr="Picture"/>
        <xdr:cNvPicPr/>
      </xdr:nvPicPr>
      <xdr:blipFill>
        <a:blip r:embed="rId73" cstate="print"/>
        <a:stretch>
          <a:fillRect/>
        </a:stretch>
      </xdr:blipFill>
      <xdr:spPr>
        <a:xfrm>
          <a:off x="9829800" y="36410900"/>
          <a:ext cx="4000500" cy="1895475"/>
        </a:xfrm>
        <a:prstGeom prst="rect">
          <a:avLst/>
        </a:prstGeom>
      </xdr:spPr>
    </xdr:pic>
    <xdr:clientData/>
  </xdr:oneCellAnchor>
  <xdr:oneCellAnchor>
    <xdr:from>
      <xdr:col>8</xdr:col>
      <xdr:colOff>0</xdr:colOff>
      <xdr:row>27</xdr:row>
      <xdr:rowOff>0</xdr:rowOff>
    </xdr:from>
    <xdr:ext cx="3333750" cy="1895475"/>
    <xdr:pic>
      <xdr:nvPicPr>
        <xdr:cNvPr id="75" name="Image 74" descr="Picture"/>
        <xdr:cNvPicPr/>
      </xdr:nvPicPr>
      <xdr:blipFill>
        <a:blip r:embed="rId74" cstate="print"/>
        <a:stretch>
          <a:fillRect/>
        </a:stretch>
      </xdr:blipFill>
      <xdr:spPr>
        <a:xfrm>
          <a:off x="17449800" y="36410900"/>
          <a:ext cx="3333750" cy="1895475"/>
        </a:xfrm>
        <a:prstGeom prst="rect">
          <a:avLst/>
        </a:prstGeom>
      </xdr:spPr>
    </xdr:pic>
    <xdr:clientData/>
  </xdr:oneCellAnchor>
  <xdr:oneCellAnchor>
    <xdr:from>
      <xdr:col>10</xdr:col>
      <xdr:colOff>0</xdr:colOff>
      <xdr:row>27</xdr:row>
      <xdr:rowOff>0</xdr:rowOff>
    </xdr:from>
    <xdr:ext cx="3333750" cy="1895475"/>
    <xdr:pic>
      <xdr:nvPicPr>
        <xdr:cNvPr id="76" name="Image 75" descr="Picture"/>
        <xdr:cNvPicPr/>
      </xdr:nvPicPr>
      <xdr:blipFill>
        <a:blip r:embed="rId75" cstate="print"/>
        <a:stretch>
          <a:fillRect/>
        </a:stretch>
      </xdr:blipFill>
      <xdr:spPr>
        <a:xfrm>
          <a:off x="22250400" y="36410900"/>
          <a:ext cx="3333750" cy="1895475"/>
        </a:xfrm>
        <a:prstGeom prst="rect">
          <a:avLst/>
        </a:prstGeom>
      </xdr:spPr>
    </xdr:pic>
    <xdr:clientData/>
  </xdr:oneCellAnchor>
  <xdr:oneCellAnchor>
    <xdr:from>
      <xdr:col>1</xdr:col>
      <xdr:colOff>0</xdr:colOff>
      <xdr:row>27</xdr:row>
      <xdr:rowOff>0</xdr:rowOff>
    </xdr:from>
    <xdr:ext cx="933450" cy="942975"/>
    <xdr:pic>
      <xdr:nvPicPr>
        <xdr:cNvPr id="77" name="Image 76" descr="Picture"/>
        <xdr:cNvPicPr/>
      </xdr:nvPicPr>
      <xdr:blipFill>
        <a:blip r:embed="rId76" cstate="print"/>
        <a:stretch>
          <a:fillRect/>
        </a:stretch>
      </xdr:blipFill>
      <xdr:spPr>
        <a:xfrm>
          <a:off x="2286000" y="36410900"/>
          <a:ext cx="933450" cy="942975"/>
        </a:xfrm>
        <a:prstGeom prst="rect">
          <a:avLst/>
        </a:prstGeom>
      </xdr:spPr>
    </xdr:pic>
    <xdr:clientData/>
  </xdr:oneCellAnchor>
  <xdr:oneCellAnchor>
    <xdr:from>
      <xdr:col>6</xdr:col>
      <xdr:colOff>0</xdr:colOff>
      <xdr:row>28</xdr:row>
      <xdr:rowOff>0</xdr:rowOff>
    </xdr:from>
    <xdr:ext cx="4000500" cy="1895475"/>
    <xdr:pic>
      <xdr:nvPicPr>
        <xdr:cNvPr id="78" name="Image 77" descr="Picture"/>
        <xdr:cNvPicPr/>
      </xdr:nvPicPr>
      <xdr:blipFill>
        <a:blip r:embed="rId77" cstate="print"/>
        <a:stretch>
          <a:fillRect/>
        </a:stretch>
      </xdr:blipFill>
      <xdr:spPr>
        <a:xfrm>
          <a:off x="9829800" y="38315900"/>
          <a:ext cx="4000500" cy="1895475"/>
        </a:xfrm>
        <a:prstGeom prst="rect">
          <a:avLst/>
        </a:prstGeom>
      </xdr:spPr>
    </xdr:pic>
    <xdr:clientData/>
  </xdr:oneCellAnchor>
  <xdr:oneCellAnchor>
    <xdr:from>
      <xdr:col>8</xdr:col>
      <xdr:colOff>0</xdr:colOff>
      <xdr:row>28</xdr:row>
      <xdr:rowOff>0</xdr:rowOff>
    </xdr:from>
    <xdr:ext cx="3333750" cy="1895475"/>
    <xdr:pic>
      <xdr:nvPicPr>
        <xdr:cNvPr id="79" name="Image 78" descr="Picture"/>
        <xdr:cNvPicPr/>
      </xdr:nvPicPr>
      <xdr:blipFill>
        <a:blip r:embed="rId78" cstate="print"/>
        <a:stretch>
          <a:fillRect/>
        </a:stretch>
      </xdr:blipFill>
      <xdr:spPr>
        <a:xfrm>
          <a:off x="17449800" y="38315900"/>
          <a:ext cx="3333750" cy="1895475"/>
        </a:xfrm>
        <a:prstGeom prst="rect">
          <a:avLst/>
        </a:prstGeom>
      </xdr:spPr>
    </xdr:pic>
    <xdr:clientData/>
  </xdr:oneCellAnchor>
  <xdr:oneCellAnchor>
    <xdr:from>
      <xdr:col>10</xdr:col>
      <xdr:colOff>0</xdr:colOff>
      <xdr:row>28</xdr:row>
      <xdr:rowOff>0</xdr:rowOff>
    </xdr:from>
    <xdr:ext cx="3333750" cy="1895475"/>
    <xdr:pic>
      <xdr:nvPicPr>
        <xdr:cNvPr id="80" name="Image 79" descr="Picture"/>
        <xdr:cNvPicPr/>
      </xdr:nvPicPr>
      <xdr:blipFill>
        <a:blip r:embed="rId79" cstate="print"/>
        <a:stretch>
          <a:fillRect/>
        </a:stretch>
      </xdr:blipFill>
      <xdr:spPr>
        <a:xfrm>
          <a:off x="22250400" y="38315900"/>
          <a:ext cx="3333750" cy="1895475"/>
        </a:xfrm>
        <a:prstGeom prst="rect">
          <a:avLst/>
        </a:prstGeom>
      </xdr:spPr>
    </xdr:pic>
    <xdr:clientData/>
  </xdr:oneCellAnchor>
  <xdr:oneCellAnchor>
    <xdr:from>
      <xdr:col>1</xdr:col>
      <xdr:colOff>0</xdr:colOff>
      <xdr:row>28</xdr:row>
      <xdr:rowOff>0</xdr:rowOff>
    </xdr:from>
    <xdr:ext cx="933450" cy="942975"/>
    <xdr:pic>
      <xdr:nvPicPr>
        <xdr:cNvPr id="81" name="Image 80" descr="Picture"/>
        <xdr:cNvPicPr/>
      </xdr:nvPicPr>
      <xdr:blipFill>
        <a:blip r:embed="rId80" cstate="print"/>
        <a:stretch>
          <a:fillRect/>
        </a:stretch>
      </xdr:blipFill>
      <xdr:spPr>
        <a:xfrm>
          <a:off x="2286000" y="38315900"/>
          <a:ext cx="933450" cy="942975"/>
        </a:xfrm>
        <a:prstGeom prst="rect">
          <a:avLst/>
        </a:prstGeom>
      </xdr:spPr>
    </xdr:pic>
    <xdr:clientData/>
  </xdr:oneCellAnchor>
  <xdr:oneCellAnchor>
    <xdr:from>
      <xdr:col>6</xdr:col>
      <xdr:colOff>0</xdr:colOff>
      <xdr:row>29</xdr:row>
      <xdr:rowOff>0</xdr:rowOff>
    </xdr:from>
    <xdr:ext cx="4000500" cy="1895475"/>
    <xdr:pic>
      <xdr:nvPicPr>
        <xdr:cNvPr id="82" name="Image 81" descr="Picture"/>
        <xdr:cNvPicPr/>
      </xdr:nvPicPr>
      <xdr:blipFill>
        <a:blip r:embed="rId81" cstate="print"/>
        <a:stretch>
          <a:fillRect/>
        </a:stretch>
      </xdr:blipFill>
      <xdr:spPr>
        <a:xfrm>
          <a:off x="9829800" y="40220900"/>
          <a:ext cx="4000500" cy="1895475"/>
        </a:xfrm>
        <a:prstGeom prst="rect">
          <a:avLst/>
        </a:prstGeom>
      </xdr:spPr>
    </xdr:pic>
    <xdr:clientData/>
  </xdr:oneCellAnchor>
  <xdr:oneCellAnchor>
    <xdr:from>
      <xdr:col>8</xdr:col>
      <xdr:colOff>0</xdr:colOff>
      <xdr:row>29</xdr:row>
      <xdr:rowOff>0</xdr:rowOff>
    </xdr:from>
    <xdr:ext cx="3333750" cy="1895475"/>
    <xdr:pic>
      <xdr:nvPicPr>
        <xdr:cNvPr id="83" name="Image 82" descr="Picture"/>
        <xdr:cNvPicPr/>
      </xdr:nvPicPr>
      <xdr:blipFill>
        <a:blip r:embed="rId82" cstate="print"/>
        <a:stretch>
          <a:fillRect/>
        </a:stretch>
      </xdr:blipFill>
      <xdr:spPr>
        <a:xfrm>
          <a:off x="17449800" y="40220900"/>
          <a:ext cx="3333750" cy="1895475"/>
        </a:xfrm>
        <a:prstGeom prst="rect">
          <a:avLst/>
        </a:prstGeom>
      </xdr:spPr>
    </xdr:pic>
    <xdr:clientData/>
  </xdr:oneCellAnchor>
  <xdr:oneCellAnchor>
    <xdr:from>
      <xdr:col>10</xdr:col>
      <xdr:colOff>0</xdr:colOff>
      <xdr:row>29</xdr:row>
      <xdr:rowOff>0</xdr:rowOff>
    </xdr:from>
    <xdr:ext cx="3333750" cy="1895475"/>
    <xdr:pic>
      <xdr:nvPicPr>
        <xdr:cNvPr id="84" name="Image 83" descr="Picture"/>
        <xdr:cNvPicPr/>
      </xdr:nvPicPr>
      <xdr:blipFill>
        <a:blip r:embed="rId83" cstate="print"/>
        <a:stretch>
          <a:fillRect/>
        </a:stretch>
      </xdr:blipFill>
      <xdr:spPr>
        <a:xfrm>
          <a:off x="22250400" y="40220900"/>
          <a:ext cx="3333750" cy="1895475"/>
        </a:xfrm>
        <a:prstGeom prst="rect">
          <a:avLst/>
        </a:prstGeom>
      </xdr:spPr>
    </xdr:pic>
    <xdr:clientData/>
  </xdr:oneCellAnchor>
  <xdr:oneCellAnchor>
    <xdr:from>
      <xdr:col>1</xdr:col>
      <xdr:colOff>0</xdr:colOff>
      <xdr:row>29</xdr:row>
      <xdr:rowOff>0</xdr:rowOff>
    </xdr:from>
    <xdr:ext cx="933450" cy="942975"/>
    <xdr:pic>
      <xdr:nvPicPr>
        <xdr:cNvPr id="85" name="Image 84" descr="Picture"/>
        <xdr:cNvPicPr/>
      </xdr:nvPicPr>
      <xdr:blipFill>
        <a:blip r:embed="rId84" cstate="print"/>
        <a:stretch>
          <a:fillRect/>
        </a:stretch>
      </xdr:blipFill>
      <xdr:spPr>
        <a:xfrm>
          <a:off x="2286000" y="40220900"/>
          <a:ext cx="933450" cy="942975"/>
        </a:xfrm>
        <a:prstGeom prst="rect">
          <a:avLst/>
        </a:prstGeom>
      </xdr:spPr>
    </xdr:pic>
    <xdr:clientData/>
  </xdr:oneCellAnchor>
  <xdr:oneCellAnchor>
    <xdr:from>
      <xdr:col>6</xdr:col>
      <xdr:colOff>0</xdr:colOff>
      <xdr:row>30</xdr:row>
      <xdr:rowOff>0</xdr:rowOff>
    </xdr:from>
    <xdr:ext cx="4000500" cy="1895475"/>
    <xdr:pic>
      <xdr:nvPicPr>
        <xdr:cNvPr id="86" name="Image 85" descr="Picture"/>
        <xdr:cNvPicPr/>
      </xdr:nvPicPr>
      <xdr:blipFill>
        <a:blip r:embed="rId85" cstate="print"/>
        <a:stretch>
          <a:fillRect/>
        </a:stretch>
      </xdr:blipFill>
      <xdr:spPr>
        <a:xfrm>
          <a:off x="9829800" y="42125900"/>
          <a:ext cx="4000500" cy="1895475"/>
        </a:xfrm>
        <a:prstGeom prst="rect">
          <a:avLst/>
        </a:prstGeom>
      </xdr:spPr>
    </xdr:pic>
    <xdr:clientData/>
  </xdr:oneCellAnchor>
  <xdr:oneCellAnchor>
    <xdr:from>
      <xdr:col>8</xdr:col>
      <xdr:colOff>0</xdr:colOff>
      <xdr:row>30</xdr:row>
      <xdr:rowOff>0</xdr:rowOff>
    </xdr:from>
    <xdr:ext cx="3333750" cy="1895475"/>
    <xdr:pic>
      <xdr:nvPicPr>
        <xdr:cNvPr id="87" name="Image 86" descr="Picture"/>
        <xdr:cNvPicPr/>
      </xdr:nvPicPr>
      <xdr:blipFill>
        <a:blip r:embed="rId86" cstate="print"/>
        <a:stretch>
          <a:fillRect/>
        </a:stretch>
      </xdr:blipFill>
      <xdr:spPr>
        <a:xfrm>
          <a:off x="17449800" y="42125900"/>
          <a:ext cx="3333750" cy="1895475"/>
        </a:xfrm>
        <a:prstGeom prst="rect">
          <a:avLst/>
        </a:prstGeom>
      </xdr:spPr>
    </xdr:pic>
    <xdr:clientData/>
  </xdr:oneCellAnchor>
  <xdr:oneCellAnchor>
    <xdr:from>
      <xdr:col>10</xdr:col>
      <xdr:colOff>0</xdr:colOff>
      <xdr:row>30</xdr:row>
      <xdr:rowOff>0</xdr:rowOff>
    </xdr:from>
    <xdr:ext cx="3333750" cy="1895475"/>
    <xdr:pic>
      <xdr:nvPicPr>
        <xdr:cNvPr id="88" name="Image 87" descr="Picture"/>
        <xdr:cNvPicPr/>
      </xdr:nvPicPr>
      <xdr:blipFill>
        <a:blip r:embed="rId87" cstate="print"/>
        <a:stretch>
          <a:fillRect/>
        </a:stretch>
      </xdr:blipFill>
      <xdr:spPr>
        <a:xfrm>
          <a:off x="22250400" y="42125900"/>
          <a:ext cx="3333750" cy="1895475"/>
        </a:xfrm>
        <a:prstGeom prst="rect">
          <a:avLst/>
        </a:prstGeom>
      </xdr:spPr>
    </xdr:pic>
    <xdr:clientData/>
  </xdr:oneCellAnchor>
  <xdr:oneCellAnchor>
    <xdr:from>
      <xdr:col>1</xdr:col>
      <xdr:colOff>0</xdr:colOff>
      <xdr:row>30</xdr:row>
      <xdr:rowOff>0</xdr:rowOff>
    </xdr:from>
    <xdr:ext cx="933450" cy="942975"/>
    <xdr:pic>
      <xdr:nvPicPr>
        <xdr:cNvPr id="89" name="Image 88" descr="Picture"/>
        <xdr:cNvPicPr/>
      </xdr:nvPicPr>
      <xdr:blipFill>
        <a:blip r:embed="rId88" cstate="print"/>
        <a:stretch>
          <a:fillRect/>
        </a:stretch>
      </xdr:blipFill>
      <xdr:spPr>
        <a:xfrm>
          <a:off x="2286000" y="42125900"/>
          <a:ext cx="933450" cy="942975"/>
        </a:xfrm>
        <a:prstGeom prst="rect">
          <a:avLst/>
        </a:prstGeom>
      </xdr:spPr>
    </xdr:pic>
    <xdr:clientData/>
  </xdr:oneCellAnchor>
  <xdr:oneCellAnchor>
    <xdr:from>
      <xdr:col>6</xdr:col>
      <xdr:colOff>0</xdr:colOff>
      <xdr:row>31</xdr:row>
      <xdr:rowOff>0</xdr:rowOff>
    </xdr:from>
    <xdr:ext cx="4000500" cy="1895475"/>
    <xdr:pic>
      <xdr:nvPicPr>
        <xdr:cNvPr id="90" name="Image 89" descr="Picture"/>
        <xdr:cNvPicPr/>
      </xdr:nvPicPr>
      <xdr:blipFill>
        <a:blip r:embed="rId89" cstate="print"/>
        <a:stretch>
          <a:fillRect/>
        </a:stretch>
      </xdr:blipFill>
      <xdr:spPr>
        <a:xfrm>
          <a:off x="9829800" y="44030900"/>
          <a:ext cx="4000500" cy="1895475"/>
        </a:xfrm>
        <a:prstGeom prst="rect">
          <a:avLst/>
        </a:prstGeom>
      </xdr:spPr>
    </xdr:pic>
    <xdr:clientData/>
  </xdr:oneCellAnchor>
  <xdr:oneCellAnchor>
    <xdr:from>
      <xdr:col>8</xdr:col>
      <xdr:colOff>0</xdr:colOff>
      <xdr:row>31</xdr:row>
      <xdr:rowOff>0</xdr:rowOff>
    </xdr:from>
    <xdr:ext cx="3333750" cy="1895475"/>
    <xdr:pic>
      <xdr:nvPicPr>
        <xdr:cNvPr id="91" name="Image 90" descr="Picture"/>
        <xdr:cNvPicPr/>
      </xdr:nvPicPr>
      <xdr:blipFill>
        <a:blip r:embed="rId90" cstate="print"/>
        <a:stretch>
          <a:fillRect/>
        </a:stretch>
      </xdr:blipFill>
      <xdr:spPr>
        <a:xfrm>
          <a:off x="17449800" y="44030900"/>
          <a:ext cx="3333750" cy="1895475"/>
        </a:xfrm>
        <a:prstGeom prst="rect">
          <a:avLst/>
        </a:prstGeom>
      </xdr:spPr>
    </xdr:pic>
    <xdr:clientData/>
  </xdr:oneCellAnchor>
  <xdr:oneCellAnchor>
    <xdr:from>
      <xdr:col>10</xdr:col>
      <xdr:colOff>0</xdr:colOff>
      <xdr:row>31</xdr:row>
      <xdr:rowOff>0</xdr:rowOff>
    </xdr:from>
    <xdr:ext cx="3333750" cy="1895475"/>
    <xdr:pic>
      <xdr:nvPicPr>
        <xdr:cNvPr id="92" name="Image 91" descr="Picture"/>
        <xdr:cNvPicPr/>
      </xdr:nvPicPr>
      <xdr:blipFill>
        <a:blip r:embed="rId91" cstate="print"/>
        <a:stretch>
          <a:fillRect/>
        </a:stretch>
      </xdr:blipFill>
      <xdr:spPr>
        <a:xfrm>
          <a:off x="22250400" y="44030900"/>
          <a:ext cx="3333750" cy="1895475"/>
        </a:xfrm>
        <a:prstGeom prst="rect">
          <a:avLst/>
        </a:prstGeom>
      </xdr:spPr>
    </xdr:pic>
    <xdr:clientData/>
  </xdr:oneCellAnchor>
  <xdr:oneCellAnchor>
    <xdr:from>
      <xdr:col>1</xdr:col>
      <xdr:colOff>0</xdr:colOff>
      <xdr:row>31</xdr:row>
      <xdr:rowOff>0</xdr:rowOff>
    </xdr:from>
    <xdr:ext cx="933450" cy="942975"/>
    <xdr:pic>
      <xdr:nvPicPr>
        <xdr:cNvPr id="93" name="Image 92" descr="Picture"/>
        <xdr:cNvPicPr/>
      </xdr:nvPicPr>
      <xdr:blipFill>
        <a:blip r:embed="rId92" cstate="print"/>
        <a:stretch>
          <a:fillRect/>
        </a:stretch>
      </xdr:blipFill>
      <xdr:spPr>
        <a:xfrm>
          <a:off x="2286000" y="44030900"/>
          <a:ext cx="933450" cy="942975"/>
        </a:xfrm>
        <a:prstGeom prst="rect">
          <a:avLst/>
        </a:prstGeom>
      </xdr:spPr>
    </xdr:pic>
    <xdr:clientData/>
  </xdr:oneCellAnchor>
  <xdr:oneCellAnchor>
    <xdr:from>
      <xdr:col>6</xdr:col>
      <xdr:colOff>0</xdr:colOff>
      <xdr:row>32</xdr:row>
      <xdr:rowOff>0</xdr:rowOff>
    </xdr:from>
    <xdr:ext cx="4000500" cy="1895475"/>
    <xdr:pic>
      <xdr:nvPicPr>
        <xdr:cNvPr id="94" name="Image 93" descr="Picture"/>
        <xdr:cNvPicPr/>
      </xdr:nvPicPr>
      <xdr:blipFill>
        <a:blip r:embed="rId93" cstate="print"/>
        <a:stretch>
          <a:fillRect/>
        </a:stretch>
      </xdr:blipFill>
      <xdr:spPr>
        <a:xfrm>
          <a:off x="9829800" y="45935900"/>
          <a:ext cx="4000500" cy="1895475"/>
        </a:xfrm>
        <a:prstGeom prst="rect">
          <a:avLst/>
        </a:prstGeom>
      </xdr:spPr>
    </xdr:pic>
    <xdr:clientData/>
  </xdr:oneCellAnchor>
  <xdr:oneCellAnchor>
    <xdr:from>
      <xdr:col>8</xdr:col>
      <xdr:colOff>0</xdr:colOff>
      <xdr:row>32</xdr:row>
      <xdr:rowOff>0</xdr:rowOff>
    </xdr:from>
    <xdr:ext cx="3333750" cy="1895475"/>
    <xdr:pic>
      <xdr:nvPicPr>
        <xdr:cNvPr id="95" name="Image 94" descr="Picture"/>
        <xdr:cNvPicPr/>
      </xdr:nvPicPr>
      <xdr:blipFill>
        <a:blip r:embed="rId94" cstate="print"/>
        <a:stretch>
          <a:fillRect/>
        </a:stretch>
      </xdr:blipFill>
      <xdr:spPr>
        <a:xfrm>
          <a:off x="17449800" y="45935900"/>
          <a:ext cx="3333750" cy="1895475"/>
        </a:xfrm>
        <a:prstGeom prst="rect">
          <a:avLst/>
        </a:prstGeom>
      </xdr:spPr>
    </xdr:pic>
    <xdr:clientData/>
  </xdr:oneCellAnchor>
  <xdr:oneCellAnchor>
    <xdr:from>
      <xdr:col>10</xdr:col>
      <xdr:colOff>0</xdr:colOff>
      <xdr:row>32</xdr:row>
      <xdr:rowOff>0</xdr:rowOff>
    </xdr:from>
    <xdr:ext cx="3333750" cy="1895475"/>
    <xdr:pic>
      <xdr:nvPicPr>
        <xdr:cNvPr id="96" name="Image 95" descr="Picture"/>
        <xdr:cNvPicPr/>
      </xdr:nvPicPr>
      <xdr:blipFill>
        <a:blip r:embed="rId95" cstate="print"/>
        <a:stretch>
          <a:fillRect/>
        </a:stretch>
      </xdr:blipFill>
      <xdr:spPr>
        <a:xfrm>
          <a:off x="22250400" y="45935900"/>
          <a:ext cx="3333750" cy="1895475"/>
        </a:xfrm>
        <a:prstGeom prst="rect">
          <a:avLst/>
        </a:prstGeom>
      </xdr:spPr>
    </xdr:pic>
    <xdr:clientData/>
  </xdr:oneCellAnchor>
  <xdr:oneCellAnchor>
    <xdr:from>
      <xdr:col>1</xdr:col>
      <xdr:colOff>0</xdr:colOff>
      <xdr:row>32</xdr:row>
      <xdr:rowOff>0</xdr:rowOff>
    </xdr:from>
    <xdr:ext cx="933450" cy="942975"/>
    <xdr:pic>
      <xdr:nvPicPr>
        <xdr:cNvPr id="97" name="Image 96" descr="Picture"/>
        <xdr:cNvPicPr/>
      </xdr:nvPicPr>
      <xdr:blipFill>
        <a:blip r:embed="rId96" cstate="print"/>
        <a:stretch>
          <a:fillRect/>
        </a:stretch>
      </xdr:blipFill>
      <xdr:spPr>
        <a:xfrm>
          <a:off x="2286000" y="45935900"/>
          <a:ext cx="933450" cy="942975"/>
        </a:xfrm>
        <a:prstGeom prst="rect">
          <a:avLst/>
        </a:prstGeom>
      </xdr:spPr>
    </xdr:pic>
    <xdr:clientData/>
  </xdr:oneCellAnchor>
  <xdr:oneCellAnchor>
    <xdr:from>
      <xdr:col>6</xdr:col>
      <xdr:colOff>0</xdr:colOff>
      <xdr:row>33</xdr:row>
      <xdr:rowOff>0</xdr:rowOff>
    </xdr:from>
    <xdr:ext cx="4000500" cy="1895475"/>
    <xdr:pic>
      <xdr:nvPicPr>
        <xdr:cNvPr id="98" name="Image 97" descr="Picture"/>
        <xdr:cNvPicPr/>
      </xdr:nvPicPr>
      <xdr:blipFill>
        <a:blip r:embed="rId97" cstate="print"/>
        <a:stretch>
          <a:fillRect/>
        </a:stretch>
      </xdr:blipFill>
      <xdr:spPr>
        <a:xfrm>
          <a:off x="9829800" y="47840900"/>
          <a:ext cx="4000500" cy="1895475"/>
        </a:xfrm>
        <a:prstGeom prst="rect">
          <a:avLst/>
        </a:prstGeom>
      </xdr:spPr>
    </xdr:pic>
    <xdr:clientData/>
  </xdr:oneCellAnchor>
  <xdr:oneCellAnchor>
    <xdr:from>
      <xdr:col>8</xdr:col>
      <xdr:colOff>0</xdr:colOff>
      <xdr:row>33</xdr:row>
      <xdr:rowOff>0</xdr:rowOff>
    </xdr:from>
    <xdr:ext cx="3333750" cy="1895475"/>
    <xdr:pic>
      <xdr:nvPicPr>
        <xdr:cNvPr id="99" name="Image 98" descr="Picture"/>
        <xdr:cNvPicPr/>
      </xdr:nvPicPr>
      <xdr:blipFill>
        <a:blip r:embed="rId98" cstate="print"/>
        <a:stretch>
          <a:fillRect/>
        </a:stretch>
      </xdr:blipFill>
      <xdr:spPr>
        <a:xfrm>
          <a:off x="17449800" y="47840900"/>
          <a:ext cx="3333750" cy="1895475"/>
        </a:xfrm>
        <a:prstGeom prst="rect">
          <a:avLst/>
        </a:prstGeom>
      </xdr:spPr>
    </xdr:pic>
    <xdr:clientData/>
  </xdr:oneCellAnchor>
  <xdr:oneCellAnchor>
    <xdr:from>
      <xdr:col>10</xdr:col>
      <xdr:colOff>0</xdr:colOff>
      <xdr:row>33</xdr:row>
      <xdr:rowOff>0</xdr:rowOff>
    </xdr:from>
    <xdr:ext cx="3333750" cy="1895475"/>
    <xdr:pic>
      <xdr:nvPicPr>
        <xdr:cNvPr id="100" name="Image 99" descr="Picture"/>
        <xdr:cNvPicPr/>
      </xdr:nvPicPr>
      <xdr:blipFill>
        <a:blip r:embed="rId99" cstate="print"/>
        <a:stretch>
          <a:fillRect/>
        </a:stretch>
      </xdr:blipFill>
      <xdr:spPr>
        <a:xfrm>
          <a:off x="22250400" y="47840900"/>
          <a:ext cx="3333750" cy="1895475"/>
        </a:xfrm>
        <a:prstGeom prst="rect">
          <a:avLst/>
        </a:prstGeom>
      </xdr:spPr>
    </xdr:pic>
    <xdr:clientData/>
  </xdr:oneCellAnchor>
  <xdr:oneCellAnchor>
    <xdr:from>
      <xdr:col>1</xdr:col>
      <xdr:colOff>0</xdr:colOff>
      <xdr:row>33</xdr:row>
      <xdr:rowOff>0</xdr:rowOff>
    </xdr:from>
    <xdr:ext cx="933450" cy="942975"/>
    <xdr:pic>
      <xdr:nvPicPr>
        <xdr:cNvPr id="101" name="Image 100" descr="Picture"/>
        <xdr:cNvPicPr/>
      </xdr:nvPicPr>
      <xdr:blipFill>
        <a:blip r:embed="rId100" cstate="print"/>
        <a:stretch>
          <a:fillRect/>
        </a:stretch>
      </xdr:blipFill>
      <xdr:spPr>
        <a:xfrm>
          <a:off x="2286000" y="47840900"/>
          <a:ext cx="933450" cy="942975"/>
        </a:xfrm>
        <a:prstGeom prst="rect">
          <a:avLst/>
        </a:prstGeom>
      </xdr:spPr>
    </xdr:pic>
    <xdr:clientData/>
  </xdr:oneCellAnchor>
  <xdr:oneCellAnchor>
    <xdr:from>
      <xdr:col>6</xdr:col>
      <xdr:colOff>0</xdr:colOff>
      <xdr:row>34</xdr:row>
      <xdr:rowOff>0</xdr:rowOff>
    </xdr:from>
    <xdr:ext cx="4000500" cy="1895475"/>
    <xdr:pic>
      <xdr:nvPicPr>
        <xdr:cNvPr id="102" name="Image 101" descr="Picture"/>
        <xdr:cNvPicPr/>
      </xdr:nvPicPr>
      <xdr:blipFill>
        <a:blip r:embed="rId101" cstate="print"/>
        <a:stretch>
          <a:fillRect/>
        </a:stretch>
      </xdr:blipFill>
      <xdr:spPr>
        <a:xfrm>
          <a:off x="9829800" y="49745900"/>
          <a:ext cx="4000500" cy="1895475"/>
        </a:xfrm>
        <a:prstGeom prst="rect">
          <a:avLst/>
        </a:prstGeom>
      </xdr:spPr>
    </xdr:pic>
    <xdr:clientData/>
  </xdr:oneCellAnchor>
  <xdr:oneCellAnchor>
    <xdr:from>
      <xdr:col>8</xdr:col>
      <xdr:colOff>0</xdr:colOff>
      <xdr:row>34</xdr:row>
      <xdr:rowOff>0</xdr:rowOff>
    </xdr:from>
    <xdr:ext cx="3333750" cy="1895475"/>
    <xdr:pic>
      <xdr:nvPicPr>
        <xdr:cNvPr id="103" name="Image 102" descr="Picture"/>
        <xdr:cNvPicPr/>
      </xdr:nvPicPr>
      <xdr:blipFill>
        <a:blip r:embed="rId102" cstate="print"/>
        <a:stretch>
          <a:fillRect/>
        </a:stretch>
      </xdr:blipFill>
      <xdr:spPr>
        <a:xfrm>
          <a:off x="17449800" y="49745900"/>
          <a:ext cx="3333750" cy="1895475"/>
        </a:xfrm>
        <a:prstGeom prst="rect">
          <a:avLst/>
        </a:prstGeom>
      </xdr:spPr>
    </xdr:pic>
    <xdr:clientData/>
  </xdr:oneCellAnchor>
  <xdr:oneCellAnchor>
    <xdr:from>
      <xdr:col>10</xdr:col>
      <xdr:colOff>0</xdr:colOff>
      <xdr:row>34</xdr:row>
      <xdr:rowOff>0</xdr:rowOff>
    </xdr:from>
    <xdr:ext cx="3333750" cy="1895475"/>
    <xdr:pic>
      <xdr:nvPicPr>
        <xdr:cNvPr id="104" name="Image 103" descr="Picture"/>
        <xdr:cNvPicPr/>
      </xdr:nvPicPr>
      <xdr:blipFill>
        <a:blip r:embed="rId103" cstate="print"/>
        <a:stretch>
          <a:fillRect/>
        </a:stretch>
      </xdr:blipFill>
      <xdr:spPr>
        <a:xfrm>
          <a:off x="22250400" y="49745900"/>
          <a:ext cx="3333750" cy="1895475"/>
        </a:xfrm>
        <a:prstGeom prst="rect">
          <a:avLst/>
        </a:prstGeom>
      </xdr:spPr>
    </xdr:pic>
    <xdr:clientData/>
  </xdr:oneCellAnchor>
  <xdr:oneCellAnchor>
    <xdr:from>
      <xdr:col>1</xdr:col>
      <xdr:colOff>0</xdr:colOff>
      <xdr:row>34</xdr:row>
      <xdr:rowOff>0</xdr:rowOff>
    </xdr:from>
    <xdr:ext cx="933450" cy="942975"/>
    <xdr:pic>
      <xdr:nvPicPr>
        <xdr:cNvPr id="105" name="Image 104" descr="Picture"/>
        <xdr:cNvPicPr/>
      </xdr:nvPicPr>
      <xdr:blipFill>
        <a:blip r:embed="rId104" cstate="print"/>
        <a:stretch>
          <a:fillRect/>
        </a:stretch>
      </xdr:blipFill>
      <xdr:spPr>
        <a:xfrm>
          <a:off x="2286000" y="49745900"/>
          <a:ext cx="933450" cy="942975"/>
        </a:xfrm>
        <a:prstGeom prst="rect">
          <a:avLst/>
        </a:prstGeom>
      </xdr:spPr>
    </xdr:pic>
    <xdr:clientData/>
  </xdr:oneCellAnchor>
  <xdr:oneCellAnchor>
    <xdr:from>
      <xdr:col>6</xdr:col>
      <xdr:colOff>0</xdr:colOff>
      <xdr:row>35</xdr:row>
      <xdr:rowOff>0</xdr:rowOff>
    </xdr:from>
    <xdr:ext cx="4000500" cy="1895475"/>
    <xdr:pic>
      <xdr:nvPicPr>
        <xdr:cNvPr id="106" name="Image 105" descr="Picture"/>
        <xdr:cNvPicPr/>
      </xdr:nvPicPr>
      <xdr:blipFill>
        <a:blip r:embed="rId105" cstate="print"/>
        <a:stretch>
          <a:fillRect/>
        </a:stretch>
      </xdr:blipFill>
      <xdr:spPr>
        <a:xfrm>
          <a:off x="9829800" y="51650900"/>
          <a:ext cx="4000500" cy="1895475"/>
        </a:xfrm>
        <a:prstGeom prst="rect">
          <a:avLst/>
        </a:prstGeom>
      </xdr:spPr>
    </xdr:pic>
    <xdr:clientData/>
  </xdr:oneCellAnchor>
  <xdr:oneCellAnchor>
    <xdr:from>
      <xdr:col>8</xdr:col>
      <xdr:colOff>0</xdr:colOff>
      <xdr:row>35</xdr:row>
      <xdr:rowOff>0</xdr:rowOff>
    </xdr:from>
    <xdr:ext cx="3333750" cy="1895475"/>
    <xdr:pic>
      <xdr:nvPicPr>
        <xdr:cNvPr id="107" name="Image 106" descr="Picture"/>
        <xdr:cNvPicPr/>
      </xdr:nvPicPr>
      <xdr:blipFill>
        <a:blip r:embed="rId106" cstate="print"/>
        <a:stretch>
          <a:fillRect/>
        </a:stretch>
      </xdr:blipFill>
      <xdr:spPr>
        <a:xfrm>
          <a:off x="17449800" y="51650900"/>
          <a:ext cx="3333750" cy="1895475"/>
        </a:xfrm>
        <a:prstGeom prst="rect">
          <a:avLst/>
        </a:prstGeom>
      </xdr:spPr>
    </xdr:pic>
    <xdr:clientData/>
  </xdr:oneCellAnchor>
  <xdr:oneCellAnchor>
    <xdr:from>
      <xdr:col>10</xdr:col>
      <xdr:colOff>0</xdr:colOff>
      <xdr:row>35</xdr:row>
      <xdr:rowOff>0</xdr:rowOff>
    </xdr:from>
    <xdr:ext cx="3333750" cy="1895475"/>
    <xdr:pic>
      <xdr:nvPicPr>
        <xdr:cNvPr id="108" name="Image 107" descr="Picture"/>
        <xdr:cNvPicPr/>
      </xdr:nvPicPr>
      <xdr:blipFill>
        <a:blip r:embed="rId107" cstate="print"/>
        <a:stretch>
          <a:fillRect/>
        </a:stretch>
      </xdr:blipFill>
      <xdr:spPr>
        <a:xfrm>
          <a:off x="22250400" y="51650900"/>
          <a:ext cx="3333750" cy="1895475"/>
        </a:xfrm>
        <a:prstGeom prst="rect">
          <a:avLst/>
        </a:prstGeom>
      </xdr:spPr>
    </xdr:pic>
    <xdr:clientData/>
  </xdr:oneCellAnchor>
  <xdr:oneCellAnchor>
    <xdr:from>
      <xdr:col>1</xdr:col>
      <xdr:colOff>0</xdr:colOff>
      <xdr:row>35</xdr:row>
      <xdr:rowOff>0</xdr:rowOff>
    </xdr:from>
    <xdr:ext cx="933450" cy="942975"/>
    <xdr:pic>
      <xdr:nvPicPr>
        <xdr:cNvPr id="109" name="Image 108" descr="Picture"/>
        <xdr:cNvPicPr/>
      </xdr:nvPicPr>
      <xdr:blipFill>
        <a:blip r:embed="rId108" cstate="print"/>
        <a:stretch>
          <a:fillRect/>
        </a:stretch>
      </xdr:blipFill>
      <xdr:spPr>
        <a:xfrm>
          <a:off x="2286000" y="51650900"/>
          <a:ext cx="933450" cy="942975"/>
        </a:xfrm>
        <a:prstGeom prst="rect">
          <a:avLst/>
        </a:prstGeom>
      </xdr:spPr>
    </xdr:pic>
    <xdr:clientData/>
  </xdr:oneCellAnchor>
  <xdr:oneCellAnchor>
    <xdr:from>
      <xdr:col>6</xdr:col>
      <xdr:colOff>0</xdr:colOff>
      <xdr:row>36</xdr:row>
      <xdr:rowOff>0</xdr:rowOff>
    </xdr:from>
    <xdr:ext cx="4000500" cy="1895475"/>
    <xdr:pic>
      <xdr:nvPicPr>
        <xdr:cNvPr id="110" name="Image 109" descr="Picture"/>
        <xdr:cNvPicPr/>
      </xdr:nvPicPr>
      <xdr:blipFill>
        <a:blip r:embed="rId109" cstate="print"/>
        <a:stretch>
          <a:fillRect/>
        </a:stretch>
      </xdr:blipFill>
      <xdr:spPr>
        <a:xfrm>
          <a:off x="9829800" y="53555900"/>
          <a:ext cx="4000500" cy="1895475"/>
        </a:xfrm>
        <a:prstGeom prst="rect">
          <a:avLst/>
        </a:prstGeom>
      </xdr:spPr>
    </xdr:pic>
    <xdr:clientData/>
  </xdr:oneCellAnchor>
  <xdr:oneCellAnchor>
    <xdr:from>
      <xdr:col>8</xdr:col>
      <xdr:colOff>0</xdr:colOff>
      <xdr:row>36</xdr:row>
      <xdr:rowOff>0</xdr:rowOff>
    </xdr:from>
    <xdr:ext cx="3333750" cy="1895475"/>
    <xdr:pic>
      <xdr:nvPicPr>
        <xdr:cNvPr id="111" name="Image 110" descr="Picture"/>
        <xdr:cNvPicPr/>
      </xdr:nvPicPr>
      <xdr:blipFill>
        <a:blip r:embed="rId110" cstate="print"/>
        <a:stretch>
          <a:fillRect/>
        </a:stretch>
      </xdr:blipFill>
      <xdr:spPr>
        <a:xfrm>
          <a:off x="17449800" y="53555900"/>
          <a:ext cx="3333750" cy="1895475"/>
        </a:xfrm>
        <a:prstGeom prst="rect">
          <a:avLst/>
        </a:prstGeom>
      </xdr:spPr>
    </xdr:pic>
    <xdr:clientData/>
  </xdr:oneCellAnchor>
  <xdr:oneCellAnchor>
    <xdr:from>
      <xdr:col>10</xdr:col>
      <xdr:colOff>0</xdr:colOff>
      <xdr:row>36</xdr:row>
      <xdr:rowOff>0</xdr:rowOff>
    </xdr:from>
    <xdr:ext cx="3333750" cy="1895475"/>
    <xdr:pic>
      <xdr:nvPicPr>
        <xdr:cNvPr id="112" name="Image 111" descr="Picture"/>
        <xdr:cNvPicPr/>
      </xdr:nvPicPr>
      <xdr:blipFill>
        <a:blip r:embed="rId111" cstate="print"/>
        <a:stretch>
          <a:fillRect/>
        </a:stretch>
      </xdr:blipFill>
      <xdr:spPr>
        <a:xfrm>
          <a:off x="22250400" y="53555900"/>
          <a:ext cx="3333750" cy="1895475"/>
        </a:xfrm>
        <a:prstGeom prst="rect">
          <a:avLst/>
        </a:prstGeom>
      </xdr:spPr>
    </xdr:pic>
    <xdr:clientData/>
  </xdr:oneCellAnchor>
  <xdr:oneCellAnchor>
    <xdr:from>
      <xdr:col>1</xdr:col>
      <xdr:colOff>0</xdr:colOff>
      <xdr:row>36</xdr:row>
      <xdr:rowOff>0</xdr:rowOff>
    </xdr:from>
    <xdr:ext cx="933450" cy="942975"/>
    <xdr:pic>
      <xdr:nvPicPr>
        <xdr:cNvPr id="113" name="Image 112" descr="Picture"/>
        <xdr:cNvPicPr/>
      </xdr:nvPicPr>
      <xdr:blipFill>
        <a:blip r:embed="rId112" cstate="print"/>
        <a:stretch>
          <a:fillRect/>
        </a:stretch>
      </xdr:blipFill>
      <xdr:spPr>
        <a:xfrm>
          <a:off x="2286000" y="53555900"/>
          <a:ext cx="933450" cy="942975"/>
        </a:xfrm>
        <a:prstGeom prst="rect">
          <a:avLst/>
        </a:prstGeom>
      </xdr:spPr>
    </xdr:pic>
    <xdr:clientData/>
  </xdr:oneCellAnchor>
  <xdr:oneCellAnchor>
    <xdr:from>
      <xdr:col>6</xdr:col>
      <xdr:colOff>0</xdr:colOff>
      <xdr:row>37</xdr:row>
      <xdr:rowOff>0</xdr:rowOff>
    </xdr:from>
    <xdr:ext cx="4000500" cy="1895475"/>
    <xdr:pic>
      <xdr:nvPicPr>
        <xdr:cNvPr id="114" name="Image 113" descr="Picture"/>
        <xdr:cNvPicPr/>
      </xdr:nvPicPr>
      <xdr:blipFill>
        <a:blip r:embed="rId113" cstate="print"/>
        <a:stretch>
          <a:fillRect/>
        </a:stretch>
      </xdr:blipFill>
      <xdr:spPr>
        <a:xfrm>
          <a:off x="9829800" y="55460900"/>
          <a:ext cx="4000500" cy="1895475"/>
        </a:xfrm>
        <a:prstGeom prst="rect">
          <a:avLst/>
        </a:prstGeom>
      </xdr:spPr>
    </xdr:pic>
    <xdr:clientData/>
  </xdr:oneCellAnchor>
  <xdr:oneCellAnchor>
    <xdr:from>
      <xdr:col>8</xdr:col>
      <xdr:colOff>0</xdr:colOff>
      <xdr:row>37</xdr:row>
      <xdr:rowOff>0</xdr:rowOff>
    </xdr:from>
    <xdr:ext cx="3333750" cy="1895475"/>
    <xdr:pic>
      <xdr:nvPicPr>
        <xdr:cNvPr id="115" name="Image 114" descr="Picture"/>
        <xdr:cNvPicPr/>
      </xdr:nvPicPr>
      <xdr:blipFill>
        <a:blip r:embed="rId114" cstate="print"/>
        <a:stretch>
          <a:fillRect/>
        </a:stretch>
      </xdr:blipFill>
      <xdr:spPr>
        <a:xfrm>
          <a:off x="17449800" y="55460900"/>
          <a:ext cx="3333750" cy="1895475"/>
        </a:xfrm>
        <a:prstGeom prst="rect">
          <a:avLst/>
        </a:prstGeom>
      </xdr:spPr>
    </xdr:pic>
    <xdr:clientData/>
  </xdr:oneCellAnchor>
  <xdr:oneCellAnchor>
    <xdr:from>
      <xdr:col>10</xdr:col>
      <xdr:colOff>0</xdr:colOff>
      <xdr:row>37</xdr:row>
      <xdr:rowOff>0</xdr:rowOff>
    </xdr:from>
    <xdr:ext cx="3333750" cy="1895475"/>
    <xdr:pic>
      <xdr:nvPicPr>
        <xdr:cNvPr id="116" name="Image 115" descr="Picture"/>
        <xdr:cNvPicPr/>
      </xdr:nvPicPr>
      <xdr:blipFill>
        <a:blip r:embed="rId115" cstate="print"/>
        <a:stretch>
          <a:fillRect/>
        </a:stretch>
      </xdr:blipFill>
      <xdr:spPr>
        <a:xfrm>
          <a:off x="22250400" y="55460900"/>
          <a:ext cx="3333750" cy="1895475"/>
        </a:xfrm>
        <a:prstGeom prst="rect">
          <a:avLst/>
        </a:prstGeom>
      </xdr:spPr>
    </xdr:pic>
    <xdr:clientData/>
  </xdr:oneCellAnchor>
  <xdr:oneCellAnchor>
    <xdr:from>
      <xdr:col>1</xdr:col>
      <xdr:colOff>0</xdr:colOff>
      <xdr:row>37</xdr:row>
      <xdr:rowOff>0</xdr:rowOff>
    </xdr:from>
    <xdr:ext cx="933450" cy="942975"/>
    <xdr:pic>
      <xdr:nvPicPr>
        <xdr:cNvPr id="117" name="Image 116" descr="Picture"/>
        <xdr:cNvPicPr/>
      </xdr:nvPicPr>
      <xdr:blipFill>
        <a:blip r:embed="rId116" cstate="print"/>
        <a:stretch>
          <a:fillRect/>
        </a:stretch>
      </xdr:blipFill>
      <xdr:spPr>
        <a:xfrm>
          <a:off x="2286000" y="55460900"/>
          <a:ext cx="933450" cy="942975"/>
        </a:xfrm>
        <a:prstGeom prst="rect">
          <a:avLst/>
        </a:prstGeom>
      </xdr:spPr>
    </xdr:pic>
    <xdr:clientData/>
  </xdr:oneCellAnchor>
  <xdr:oneCellAnchor>
    <xdr:from>
      <xdr:col>6</xdr:col>
      <xdr:colOff>0</xdr:colOff>
      <xdr:row>38</xdr:row>
      <xdr:rowOff>0</xdr:rowOff>
    </xdr:from>
    <xdr:ext cx="4000500" cy="1895475"/>
    <xdr:pic>
      <xdr:nvPicPr>
        <xdr:cNvPr id="118" name="Image 117" descr="Picture"/>
        <xdr:cNvPicPr/>
      </xdr:nvPicPr>
      <xdr:blipFill>
        <a:blip r:embed="rId117" cstate="print"/>
        <a:stretch>
          <a:fillRect/>
        </a:stretch>
      </xdr:blipFill>
      <xdr:spPr>
        <a:xfrm>
          <a:off x="9829800" y="57365900"/>
          <a:ext cx="4000500" cy="1895475"/>
        </a:xfrm>
        <a:prstGeom prst="rect">
          <a:avLst/>
        </a:prstGeom>
      </xdr:spPr>
    </xdr:pic>
    <xdr:clientData/>
  </xdr:oneCellAnchor>
  <xdr:oneCellAnchor>
    <xdr:from>
      <xdr:col>8</xdr:col>
      <xdr:colOff>0</xdr:colOff>
      <xdr:row>38</xdr:row>
      <xdr:rowOff>0</xdr:rowOff>
    </xdr:from>
    <xdr:ext cx="3333750" cy="1895475"/>
    <xdr:pic>
      <xdr:nvPicPr>
        <xdr:cNvPr id="119" name="Image 118" descr="Picture"/>
        <xdr:cNvPicPr/>
      </xdr:nvPicPr>
      <xdr:blipFill>
        <a:blip r:embed="rId118" cstate="print"/>
        <a:stretch>
          <a:fillRect/>
        </a:stretch>
      </xdr:blipFill>
      <xdr:spPr>
        <a:xfrm>
          <a:off x="17449800" y="57365900"/>
          <a:ext cx="3333750" cy="1895475"/>
        </a:xfrm>
        <a:prstGeom prst="rect">
          <a:avLst/>
        </a:prstGeom>
      </xdr:spPr>
    </xdr:pic>
    <xdr:clientData/>
  </xdr:oneCellAnchor>
  <xdr:oneCellAnchor>
    <xdr:from>
      <xdr:col>10</xdr:col>
      <xdr:colOff>0</xdr:colOff>
      <xdr:row>38</xdr:row>
      <xdr:rowOff>0</xdr:rowOff>
    </xdr:from>
    <xdr:ext cx="3333750" cy="1895475"/>
    <xdr:pic>
      <xdr:nvPicPr>
        <xdr:cNvPr id="120" name="Image 119" descr="Picture"/>
        <xdr:cNvPicPr/>
      </xdr:nvPicPr>
      <xdr:blipFill>
        <a:blip r:embed="rId119" cstate="print"/>
        <a:stretch>
          <a:fillRect/>
        </a:stretch>
      </xdr:blipFill>
      <xdr:spPr>
        <a:xfrm>
          <a:off x="22250400" y="57365900"/>
          <a:ext cx="3333750" cy="1895475"/>
        </a:xfrm>
        <a:prstGeom prst="rect">
          <a:avLst/>
        </a:prstGeom>
      </xdr:spPr>
    </xdr:pic>
    <xdr:clientData/>
  </xdr:oneCellAnchor>
  <xdr:oneCellAnchor>
    <xdr:from>
      <xdr:col>1</xdr:col>
      <xdr:colOff>0</xdr:colOff>
      <xdr:row>38</xdr:row>
      <xdr:rowOff>0</xdr:rowOff>
    </xdr:from>
    <xdr:ext cx="933450" cy="942975"/>
    <xdr:pic>
      <xdr:nvPicPr>
        <xdr:cNvPr id="121" name="Image 120" descr="Picture"/>
        <xdr:cNvPicPr/>
      </xdr:nvPicPr>
      <xdr:blipFill>
        <a:blip r:embed="rId120" cstate="print"/>
        <a:stretch>
          <a:fillRect/>
        </a:stretch>
      </xdr:blipFill>
      <xdr:spPr>
        <a:xfrm>
          <a:off x="2286000" y="57365900"/>
          <a:ext cx="933450" cy="942975"/>
        </a:xfrm>
        <a:prstGeom prst="rect">
          <a:avLst/>
        </a:prstGeom>
      </xdr:spPr>
    </xdr:pic>
    <xdr:clientData/>
  </xdr:oneCellAnchor>
  <xdr:oneCellAnchor>
    <xdr:from>
      <xdr:col>6</xdr:col>
      <xdr:colOff>0</xdr:colOff>
      <xdr:row>39</xdr:row>
      <xdr:rowOff>0</xdr:rowOff>
    </xdr:from>
    <xdr:ext cx="4000500" cy="1895475"/>
    <xdr:pic>
      <xdr:nvPicPr>
        <xdr:cNvPr id="122" name="Image 121" descr="Picture"/>
        <xdr:cNvPicPr/>
      </xdr:nvPicPr>
      <xdr:blipFill>
        <a:blip r:embed="rId121" cstate="print"/>
        <a:stretch>
          <a:fillRect/>
        </a:stretch>
      </xdr:blipFill>
      <xdr:spPr>
        <a:xfrm>
          <a:off x="9829800" y="59270900"/>
          <a:ext cx="4000500" cy="1895475"/>
        </a:xfrm>
        <a:prstGeom prst="rect">
          <a:avLst/>
        </a:prstGeom>
      </xdr:spPr>
    </xdr:pic>
    <xdr:clientData/>
  </xdr:oneCellAnchor>
  <xdr:oneCellAnchor>
    <xdr:from>
      <xdr:col>8</xdr:col>
      <xdr:colOff>0</xdr:colOff>
      <xdr:row>39</xdr:row>
      <xdr:rowOff>0</xdr:rowOff>
    </xdr:from>
    <xdr:ext cx="3333750" cy="1895475"/>
    <xdr:pic>
      <xdr:nvPicPr>
        <xdr:cNvPr id="123" name="Image 122" descr="Picture"/>
        <xdr:cNvPicPr/>
      </xdr:nvPicPr>
      <xdr:blipFill>
        <a:blip r:embed="rId122" cstate="print"/>
        <a:stretch>
          <a:fillRect/>
        </a:stretch>
      </xdr:blipFill>
      <xdr:spPr>
        <a:xfrm>
          <a:off x="17449800" y="59270900"/>
          <a:ext cx="3333750" cy="1895475"/>
        </a:xfrm>
        <a:prstGeom prst="rect">
          <a:avLst/>
        </a:prstGeom>
      </xdr:spPr>
    </xdr:pic>
    <xdr:clientData/>
  </xdr:oneCellAnchor>
  <xdr:oneCellAnchor>
    <xdr:from>
      <xdr:col>10</xdr:col>
      <xdr:colOff>0</xdr:colOff>
      <xdr:row>39</xdr:row>
      <xdr:rowOff>0</xdr:rowOff>
    </xdr:from>
    <xdr:ext cx="3333750" cy="1895475"/>
    <xdr:pic>
      <xdr:nvPicPr>
        <xdr:cNvPr id="124" name="Image 123" descr="Picture"/>
        <xdr:cNvPicPr/>
      </xdr:nvPicPr>
      <xdr:blipFill>
        <a:blip r:embed="rId123" cstate="print"/>
        <a:stretch>
          <a:fillRect/>
        </a:stretch>
      </xdr:blipFill>
      <xdr:spPr>
        <a:xfrm>
          <a:off x="22250400" y="59270900"/>
          <a:ext cx="3333750" cy="1895475"/>
        </a:xfrm>
        <a:prstGeom prst="rect">
          <a:avLst/>
        </a:prstGeom>
      </xdr:spPr>
    </xdr:pic>
    <xdr:clientData/>
  </xdr:oneCellAnchor>
  <xdr:oneCellAnchor>
    <xdr:from>
      <xdr:col>1</xdr:col>
      <xdr:colOff>0</xdr:colOff>
      <xdr:row>39</xdr:row>
      <xdr:rowOff>0</xdr:rowOff>
    </xdr:from>
    <xdr:ext cx="933450" cy="942975"/>
    <xdr:pic>
      <xdr:nvPicPr>
        <xdr:cNvPr id="125" name="Image 124" descr="Picture"/>
        <xdr:cNvPicPr/>
      </xdr:nvPicPr>
      <xdr:blipFill>
        <a:blip r:embed="rId124" cstate="print"/>
        <a:stretch>
          <a:fillRect/>
        </a:stretch>
      </xdr:blipFill>
      <xdr:spPr>
        <a:xfrm>
          <a:off x="2286000" y="59270900"/>
          <a:ext cx="933450" cy="942975"/>
        </a:xfrm>
        <a:prstGeom prst="rect">
          <a:avLst/>
        </a:prstGeom>
      </xdr:spPr>
    </xdr:pic>
    <xdr:clientData/>
  </xdr:oneCellAnchor>
  <xdr:oneCellAnchor>
    <xdr:from>
      <xdr:col>6</xdr:col>
      <xdr:colOff>0</xdr:colOff>
      <xdr:row>40</xdr:row>
      <xdr:rowOff>0</xdr:rowOff>
    </xdr:from>
    <xdr:ext cx="4000500" cy="1895475"/>
    <xdr:pic>
      <xdr:nvPicPr>
        <xdr:cNvPr id="126" name="Image 125" descr="Picture"/>
        <xdr:cNvPicPr/>
      </xdr:nvPicPr>
      <xdr:blipFill>
        <a:blip r:embed="rId125" cstate="print"/>
        <a:stretch>
          <a:fillRect/>
        </a:stretch>
      </xdr:blipFill>
      <xdr:spPr>
        <a:xfrm>
          <a:off x="9829800" y="61175900"/>
          <a:ext cx="4000500" cy="1895475"/>
        </a:xfrm>
        <a:prstGeom prst="rect">
          <a:avLst/>
        </a:prstGeom>
      </xdr:spPr>
    </xdr:pic>
    <xdr:clientData/>
  </xdr:oneCellAnchor>
  <xdr:oneCellAnchor>
    <xdr:from>
      <xdr:col>8</xdr:col>
      <xdr:colOff>0</xdr:colOff>
      <xdr:row>40</xdr:row>
      <xdr:rowOff>0</xdr:rowOff>
    </xdr:from>
    <xdr:ext cx="3333750" cy="1895475"/>
    <xdr:pic>
      <xdr:nvPicPr>
        <xdr:cNvPr id="127" name="Image 126" descr="Picture"/>
        <xdr:cNvPicPr/>
      </xdr:nvPicPr>
      <xdr:blipFill>
        <a:blip r:embed="rId126" cstate="print"/>
        <a:stretch>
          <a:fillRect/>
        </a:stretch>
      </xdr:blipFill>
      <xdr:spPr>
        <a:xfrm>
          <a:off x="17449800" y="61175900"/>
          <a:ext cx="3333750" cy="1895475"/>
        </a:xfrm>
        <a:prstGeom prst="rect">
          <a:avLst/>
        </a:prstGeom>
      </xdr:spPr>
    </xdr:pic>
    <xdr:clientData/>
  </xdr:oneCellAnchor>
  <xdr:oneCellAnchor>
    <xdr:from>
      <xdr:col>10</xdr:col>
      <xdr:colOff>0</xdr:colOff>
      <xdr:row>40</xdr:row>
      <xdr:rowOff>0</xdr:rowOff>
    </xdr:from>
    <xdr:ext cx="3333750" cy="1895475"/>
    <xdr:pic>
      <xdr:nvPicPr>
        <xdr:cNvPr id="128" name="Image 127" descr="Picture"/>
        <xdr:cNvPicPr/>
      </xdr:nvPicPr>
      <xdr:blipFill>
        <a:blip r:embed="rId127" cstate="print"/>
        <a:stretch>
          <a:fillRect/>
        </a:stretch>
      </xdr:blipFill>
      <xdr:spPr>
        <a:xfrm>
          <a:off x="22250400" y="61175900"/>
          <a:ext cx="3333750" cy="1895475"/>
        </a:xfrm>
        <a:prstGeom prst="rect">
          <a:avLst/>
        </a:prstGeom>
      </xdr:spPr>
    </xdr:pic>
    <xdr:clientData/>
  </xdr:oneCellAnchor>
  <xdr:oneCellAnchor>
    <xdr:from>
      <xdr:col>1</xdr:col>
      <xdr:colOff>0</xdr:colOff>
      <xdr:row>40</xdr:row>
      <xdr:rowOff>0</xdr:rowOff>
    </xdr:from>
    <xdr:ext cx="933450" cy="942975"/>
    <xdr:pic>
      <xdr:nvPicPr>
        <xdr:cNvPr id="129" name="Image 128" descr="Picture"/>
        <xdr:cNvPicPr/>
      </xdr:nvPicPr>
      <xdr:blipFill>
        <a:blip r:embed="rId128" cstate="print"/>
        <a:stretch>
          <a:fillRect/>
        </a:stretch>
      </xdr:blipFill>
      <xdr:spPr>
        <a:xfrm>
          <a:off x="2286000" y="61175900"/>
          <a:ext cx="933450" cy="942975"/>
        </a:xfrm>
        <a:prstGeom prst="rect">
          <a:avLst/>
        </a:prstGeom>
      </xdr:spPr>
    </xdr:pic>
    <xdr:clientData/>
  </xdr:oneCellAnchor>
  <xdr:oneCellAnchor>
    <xdr:from>
      <xdr:col>6</xdr:col>
      <xdr:colOff>0</xdr:colOff>
      <xdr:row>41</xdr:row>
      <xdr:rowOff>0</xdr:rowOff>
    </xdr:from>
    <xdr:ext cx="4000500" cy="1895475"/>
    <xdr:pic>
      <xdr:nvPicPr>
        <xdr:cNvPr id="130" name="Image 129" descr="Picture"/>
        <xdr:cNvPicPr/>
      </xdr:nvPicPr>
      <xdr:blipFill>
        <a:blip r:embed="rId129" cstate="print"/>
        <a:stretch>
          <a:fillRect/>
        </a:stretch>
      </xdr:blipFill>
      <xdr:spPr>
        <a:xfrm>
          <a:off x="9829800" y="63080900"/>
          <a:ext cx="4000500" cy="1895475"/>
        </a:xfrm>
        <a:prstGeom prst="rect">
          <a:avLst/>
        </a:prstGeom>
      </xdr:spPr>
    </xdr:pic>
    <xdr:clientData/>
  </xdr:oneCellAnchor>
  <xdr:oneCellAnchor>
    <xdr:from>
      <xdr:col>8</xdr:col>
      <xdr:colOff>0</xdr:colOff>
      <xdr:row>41</xdr:row>
      <xdr:rowOff>0</xdr:rowOff>
    </xdr:from>
    <xdr:ext cx="3333750" cy="1895475"/>
    <xdr:pic>
      <xdr:nvPicPr>
        <xdr:cNvPr id="131" name="Image 130" descr="Picture"/>
        <xdr:cNvPicPr/>
      </xdr:nvPicPr>
      <xdr:blipFill>
        <a:blip r:embed="rId130" cstate="print"/>
        <a:stretch>
          <a:fillRect/>
        </a:stretch>
      </xdr:blipFill>
      <xdr:spPr>
        <a:xfrm>
          <a:off x="17449800" y="63080900"/>
          <a:ext cx="3333750" cy="1895475"/>
        </a:xfrm>
        <a:prstGeom prst="rect">
          <a:avLst/>
        </a:prstGeom>
      </xdr:spPr>
    </xdr:pic>
    <xdr:clientData/>
  </xdr:oneCellAnchor>
  <xdr:oneCellAnchor>
    <xdr:from>
      <xdr:col>10</xdr:col>
      <xdr:colOff>0</xdr:colOff>
      <xdr:row>41</xdr:row>
      <xdr:rowOff>0</xdr:rowOff>
    </xdr:from>
    <xdr:ext cx="3333750" cy="1895475"/>
    <xdr:pic>
      <xdr:nvPicPr>
        <xdr:cNvPr id="132" name="Image 131" descr="Picture"/>
        <xdr:cNvPicPr/>
      </xdr:nvPicPr>
      <xdr:blipFill>
        <a:blip r:embed="rId131" cstate="print"/>
        <a:stretch>
          <a:fillRect/>
        </a:stretch>
      </xdr:blipFill>
      <xdr:spPr>
        <a:xfrm>
          <a:off x="22250400" y="63080900"/>
          <a:ext cx="3333750" cy="1895475"/>
        </a:xfrm>
        <a:prstGeom prst="rect">
          <a:avLst/>
        </a:prstGeom>
      </xdr:spPr>
    </xdr:pic>
    <xdr:clientData/>
  </xdr:oneCellAnchor>
  <xdr:oneCellAnchor>
    <xdr:from>
      <xdr:col>1</xdr:col>
      <xdr:colOff>0</xdr:colOff>
      <xdr:row>41</xdr:row>
      <xdr:rowOff>0</xdr:rowOff>
    </xdr:from>
    <xdr:ext cx="933450" cy="942975"/>
    <xdr:pic>
      <xdr:nvPicPr>
        <xdr:cNvPr id="133" name="Image 132" descr="Picture"/>
        <xdr:cNvPicPr/>
      </xdr:nvPicPr>
      <xdr:blipFill>
        <a:blip r:embed="rId132" cstate="print"/>
        <a:stretch>
          <a:fillRect/>
        </a:stretch>
      </xdr:blipFill>
      <xdr:spPr>
        <a:xfrm>
          <a:off x="2286000" y="63080900"/>
          <a:ext cx="933450" cy="942975"/>
        </a:xfrm>
        <a:prstGeom prst="rect">
          <a:avLst/>
        </a:prstGeom>
      </xdr:spPr>
    </xdr:pic>
    <xdr:clientData/>
  </xdr:oneCellAnchor>
  <xdr:oneCellAnchor>
    <xdr:from>
      <xdr:col>6</xdr:col>
      <xdr:colOff>0</xdr:colOff>
      <xdr:row>42</xdr:row>
      <xdr:rowOff>0</xdr:rowOff>
    </xdr:from>
    <xdr:ext cx="4000500" cy="1895475"/>
    <xdr:pic>
      <xdr:nvPicPr>
        <xdr:cNvPr id="134" name="Image 133" descr="Picture"/>
        <xdr:cNvPicPr/>
      </xdr:nvPicPr>
      <xdr:blipFill>
        <a:blip r:embed="rId133" cstate="print"/>
        <a:stretch>
          <a:fillRect/>
        </a:stretch>
      </xdr:blipFill>
      <xdr:spPr>
        <a:xfrm>
          <a:off x="9829800" y="64985900"/>
          <a:ext cx="4000500" cy="1895475"/>
        </a:xfrm>
        <a:prstGeom prst="rect">
          <a:avLst/>
        </a:prstGeom>
      </xdr:spPr>
    </xdr:pic>
    <xdr:clientData/>
  </xdr:oneCellAnchor>
  <xdr:oneCellAnchor>
    <xdr:from>
      <xdr:col>8</xdr:col>
      <xdr:colOff>0</xdr:colOff>
      <xdr:row>42</xdr:row>
      <xdr:rowOff>0</xdr:rowOff>
    </xdr:from>
    <xdr:ext cx="3333750" cy="1895475"/>
    <xdr:pic>
      <xdr:nvPicPr>
        <xdr:cNvPr id="135" name="Image 134" descr="Picture"/>
        <xdr:cNvPicPr/>
      </xdr:nvPicPr>
      <xdr:blipFill>
        <a:blip r:embed="rId134" cstate="print"/>
        <a:stretch>
          <a:fillRect/>
        </a:stretch>
      </xdr:blipFill>
      <xdr:spPr>
        <a:xfrm>
          <a:off x="17449800" y="64985900"/>
          <a:ext cx="3333750" cy="1895475"/>
        </a:xfrm>
        <a:prstGeom prst="rect">
          <a:avLst/>
        </a:prstGeom>
      </xdr:spPr>
    </xdr:pic>
    <xdr:clientData/>
  </xdr:oneCellAnchor>
  <xdr:oneCellAnchor>
    <xdr:from>
      <xdr:col>10</xdr:col>
      <xdr:colOff>0</xdr:colOff>
      <xdr:row>42</xdr:row>
      <xdr:rowOff>0</xdr:rowOff>
    </xdr:from>
    <xdr:ext cx="3333750" cy="1895475"/>
    <xdr:pic>
      <xdr:nvPicPr>
        <xdr:cNvPr id="136" name="Image 135" descr="Picture"/>
        <xdr:cNvPicPr/>
      </xdr:nvPicPr>
      <xdr:blipFill>
        <a:blip r:embed="rId135" cstate="print"/>
        <a:stretch>
          <a:fillRect/>
        </a:stretch>
      </xdr:blipFill>
      <xdr:spPr>
        <a:xfrm>
          <a:off x="22250400" y="64985900"/>
          <a:ext cx="3333750" cy="1895475"/>
        </a:xfrm>
        <a:prstGeom prst="rect">
          <a:avLst/>
        </a:prstGeom>
      </xdr:spPr>
    </xdr:pic>
    <xdr:clientData/>
  </xdr:oneCellAnchor>
  <xdr:oneCellAnchor>
    <xdr:from>
      <xdr:col>1</xdr:col>
      <xdr:colOff>0</xdr:colOff>
      <xdr:row>42</xdr:row>
      <xdr:rowOff>0</xdr:rowOff>
    </xdr:from>
    <xdr:ext cx="933450" cy="942975"/>
    <xdr:pic>
      <xdr:nvPicPr>
        <xdr:cNvPr id="137" name="Image 136" descr="Picture"/>
        <xdr:cNvPicPr/>
      </xdr:nvPicPr>
      <xdr:blipFill>
        <a:blip r:embed="rId136" cstate="print"/>
        <a:stretch>
          <a:fillRect/>
        </a:stretch>
      </xdr:blipFill>
      <xdr:spPr>
        <a:xfrm>
          <a:off x="2286000" y="64985900"/>
          <a:ext cx="933450" cy="942975"/>
        </a:xfrm>
        <a:prstGeom prst="rect">
          <a:avLst/>
        </a:prstGeom>
      </xdr:spPr>
    </xdr:pic>
    <xdr:clientData/>
  </xdr:oneCellAnchor>
  <xdr:oneCellAnchor>
    <xdr:from>
      <xdr:col>6</xdr:col>
      <xdr:colOff>0</xdr:colOff>
      <xdr:row>43</xdr:row>
      <xdr:rowOff>0</xdr:rowOff>
    </xdr:from>
    <xdr:ext cx="4000500" cy="1895475"/>
    <xdr:pic>
      <xdr:nvPicPr>
        <xdr:cNvPr id="138" name="Image 137" descr="Picture"/>
        <xdr:cNvPicPr/>
      </xdr:nvPicPr>
      <xdr:blipFill>
        <a:blip r:embed="rId137" cstate="print"/>
        <a:stretch>
          <a:fillRect/>
        </a:stretch>
      </xdr:blipFill>
      <xdr:spPr>
        <a:xfrm>
          <a:off x="9829800" y="66890900"/>
          <a:ext cx="4000500" cy="1895475"/>
        </a:xfrm>
        <a:prstGeom prst="rect">
          <a:avLst/>
        </a:prstGeom>
      </xdr:spPr>
    </xdr:pic>
    <xdr:clientData/>
  </xdr:oneCellAnchor>
  <xdr:oneCellAnchor>
    <xdr:from>
      <xdr:col>8</xdr:col>
      <xdr:colOff>0</xdr:colOff>
      <xdr:row>43</xdr:row>
      <xdr:rowOff>0</xdr:rowOff>
    </xdr:from>
    <xdr:ext cx="3333750" cy="1895475"/>
    <xdr:pic>
      <xdr:nvPicPr>
        <xdr:cNvPr id="139" name="Image 138" descr="Picture"/>
        <xdr:cNvPicPr/>
      </xdr:nvPicPr>
      <xdr:blipFill>
        <a:blip r:embed="rId138" cstate="print"/>
        <a:stretch>
          <a:fillRect/>
        </a:stretch>
      </xdr:blipFill>
      <xdr:spPr>
        <a:xfrm>
          <a:off x="17449800" y="66890900"/>
          <a:ext cx="3333750" cy="1895475"/>
        </a:xfrm>
        <a:prstGeom prst="rect">
          <a:avLst/>
        </a:prstGeom>
      </xdr:spPr>
    </xdr:pic>
    <xdr:clientData/>
  </xdr:oneCellAnchor>
  <xdr:oneCellAnchor>
    <xdr:from>
      <xdr:col>10</xdr:col>
      <xdr:colOff>0</xdr:colOff>
      <xdr:row>43</xdr:row>
      <xdr:rowOff>0</xdr:rowOff>
    </xdr:from>
    <xdr:ext cx="3333750" cy="1895475"/>
    <xdr:pic>
      <xdr:nvPicPr>
        <xdr:cNvPr id="140" name="Image 139" descr="Picture"/>
        <xdr:cNvPicPr/>
      </xdr:nvPicPr>
      <xdr:blipFill>
        <a:blip r:embed="rId139" cstate="print"/>
        <a:stretch>
          <a:fillRect/>
        </a:stretch>
      </xdr:blipFill>
      <xdr:spPr>
        <a:xfrm>
          <a:off x="22250400" y="66890900"/>
          <a:ext cx="3333750" cy="1895475"/>
        </a:xfrm>
        <a:prstGeom prst="rect">
          <a:avLst/>
        </a:prstGeom>
      </xdr:spPr>
    </xdr:pic>
    <xdr:clientData/>
  </xdr:oneCellAnchor>
  <xdr:oneCellAnchor>
    <xdr:from>
      <xdr:col>1</xdr:col>
      <xdr:colOff>0</xdr:colOff>
      <xdr:row>43</xdr:row>
      <xdr:rowOff>0</xdr:rowOff>
    </xdr:from>
    <xdr:ext cx="933450" cy="942975"/>
    <xdr:pic>
      <xdr:nvPicPr>
        <xdr:cNvPr id="141" name="Image 140" descr="Picture"/>
        <xdr:cNvPicPr/>
      </xdr:nvPicPr>
      <xdr:blipFill>
        <a:blip r:embed="rId140" cstate="print"/>
        <a:stretch>
          <a:fillRect/>
        </a:stretch>
      </xdr:blipFill>
      <xdr:spPr>
        <a:xfrm>
          <a:off x="2286000" y="66890900"/>
          <a:ext cx="933450" cy="942975"/>
        </a:xfrm>
        <a:prstGeom prst="rect">
          <a:avLst/>
        </a:prstGeom>
      </xdr:spPr>
    </xdr:pic>
    <xdr:clientData/>
  </xdr:oneCellAnchor>
  <xdr:oneCellAnchor>
    <xdr:from>
      <xdr:col>6</xdr:col>
      <xdr:colOff>0</xdr:colOff>
      <xdr:row>44</xdr:row>
      <xdr:rowOff>0</xdr:rowOff>
    </xdr:from>
    <xdr:ext cx="4000500" cy="1895475"/>
    <xdr:pic>
      <xdr:nvPicPr>
        <xdr:cNvPr id="142" name="Image 141" descr="Picture"/>
        <xdr:cNvPicPr/>
      </xdr:nvPicPr>
      <xdr:blipFill>
        <a:blip r:embed="rId141" cstate="print"/>
        <a:stretch>
          <a:fillRect/>
        </a:stretch>
      </xdr:blipFill>
      <xdr:spPr>
        <a:xfrm>
          <a:off x="9829800" y="68795900"/>
          <a:ext cx="4000500" cy="1895475"/>
        </a:xfrm>
        <a:prstGeom prst="rect">
          <a:avLst/>
        </a:prstGeom>
      </xdr:spPr>
    </xdr:pic>
    <xdr:clientData/>
  </xdr:oneCellAnchor>
  <xdr:oneCellAnchor>
    <xdr:from>
      <xdr:col>8</xdr:col>
      <xdr:colOff>0</xdr:colOff>
      <xdr:row>44</xdr:row>
      <xdr:rowOff>0</xdr:rowOff>
    </xdr:from>
    <xdr:ext cx="3333750" cy="1895475"/>
    <xdr:pic>
      <xdr:nvPicPr>
        <xdr:cNvPr id="143" name="Image 142" descr="Picture"/>
        <xdr:cNvPicPr/>
      </xdr:nvPicPr>
      <xdr:blipFill>
        <a:blip r:embed="rId142" cstate="print"/>
        <a:stretch>
          <a:fillRect/>
        </a:stretch>
      </xdr:blipFill>
      <xdr:spPr>
        <a:xfrm>
          <a:off x="17449800" y="68795900"/>
          <a:ext cx="3333750" cy="1895475"/>
        </a:xfrm>
        <a:prstGeom prst="rect">
          <a:avLst/>
        </a:prstGeom>
      </xdr:spPr>
    </xdr:pic>
    <xdr:clientData/>
  </xdr:oneCellAnchor>
  <xdr:oneCellAnchor>
    <xdr:from>
      <xdr:col>10</xdr:col>
      <xdr:colOff>0</xdr:colOff>
      <xdr:row>44</xdr:row>
      <xdr:rowOff>0</xdr:rowOff>
    </xdr:from>
    <xdr:ext cx="3333750" cy="1895475"/>
    <xdr:pic>
      <xdr:nvPicPr>
        <xdr:cNvPr id="144" name="Image 143" descr="Picture"/>
        <xdr:cNvPicPr/>
      </xdr:nvPicPr>
      <xdr:blipFill>
        <a:blip r:embed="rId143" cstate="print"/>
        <a:stretch>
          <a:fillRect/>
        </a:stretch>
      </xdr:blipFill>
      <xdr:spPr>
        <a:xfrm>
          <a:off x="22250400" y="68795900"/>
          <a:ext cx="3333750" cy="1895475"/>
        </a:xfrm>
        <a:prstGeom prst="rect">
          <a:avLst/>
        </a:prstGeom>
      </xdr:spPr>
    </xdr:pic>
    <xdr:clientData/>
  </xdr:oneCellAnchor>
  <xdr:oneCellAnchor>
    <xdr:from>
      <xdr:col>1</xdr:col>
      <xdr:colOff>0</xdr:colOff>
      <xdr:row>44</xdr:row>
      <xdr:rowOff>0</xdr:rowOff>
    </xdr:from>
    <xdr:ext cx="933450" cy="942975"/>
    <xdr:pic>
      <xdr:nvPicPr>
        <xdr:cNvPr id="145" name="Image 144" descr="Picture"/>
        <xdr:cNvPicPr/>
      </xdr:nvPicPr>
      <xdr:blipFill>
        <a:blip r:embed="rId144" cstate="print"/>
        <a:stretch>
          <a:fillRect/>
        </a:stretch>
      </xdr:blipFill>
      <xdr:spPr>
        <a:xfrm>
          <a:off x="2286000" y="68795900"/>
          <a:ext cx="933450" cy="942975"/>
        </a:xfrm>
        <a:prstGeom prst="rect">
          <a:avLst/>
        </a:prstGeom>
      </xdr:spPr>
    </xdr:pic>
    <xdr:clientData/>
  </xdr:oneCellAnchor>
  <xdr:oneCellAnchor>
    <xdr:from>
      <xdr:col>6</xdr:col>
      <xdr:colOff>0</xdr:colOff>
      <xdr:row>45</xdr:row>
      <xdr:rowOff>0</xdr:rowOff>
    </xdr:from>
    <xdr:ext cx="4000500" cy="1895475"/>
    <xdr:pic>
      <xdr:nvPicPr>
        <xdr:cNvPr id="146" name="Image 145" descr="Picture"/>
        <xdr:cNvPicPr/>
      </xdr:nvPicPr>
      <xdr:blipFill>
        <a:blip r:embed="rId145" cstate="print"/>
        <a:stretch>
          <a:fillRect/>
        </a:stretch>
      </xdr:blipFill>
      <xdr:spPr>
        <a:xfrm>
          <a:off x="9829800" y="70700900"/>
          <a:ext cx="4000500" cy="1895475"/>
        </a:xfrm>
        <a:prstGeom prst="rect">
          <a:avLst/>
        </a:prstGeom>
      </xdr:spPr>
    </xdr:pic>
    <xdr:clientData/>
  </xdr:oneCellAnchor>
  <xdr:oneCellAnchor>
    <xdr:from>
      <xdr:col>8</xdr:col>
      <xdr:colOff>0</xdr:colOff>
      <xdr:row>45</xdr:row>
      <xdr:rowOff>0</xdr:rowOff>
    </xdr:from>
    <xdr:ext cx="3333750" cy="1895475"/>
    <xdr:pic>
      <xdr:nvPicPr>
        <xdr:cNvPr id="147" name="Image 146" descr="Picture"/>
        <xdr:cNvPicPr/>
      </xdr:nvPicPr>
      <xdr:blipFill>
        <a:blip r:embed="rId146" cstate="print"/>
        <a:stretch>
          <a:fillRect/>
        </a:stretch>
      </xdr:blipFill>
      <xdr:spPr>
        <a:xfrm>
          <a:off x="17449800" y="70700900"/>
          <a:ext cx="3333750" cy="1895475"/>
        </a:xfrm>
        <a:prstGeom prst="rect">
          <a:avLst/>
        </a:prstGeom>
      </xdr:spPr>
    </xdr:pic>
    <xdr:clientData/>
  </xdr:oneCellAnchor>
  <xdr:oneCellAnchor>
    <xdr:from>
      <xdr:col>10</xdr:col>
      <xdr:colOff>0</xdr:colOff>
      <xdr:row>45</xdr:row>
      <xdr:rowOff>0</xdr:rowOff>
    </xdr:from>
    <xdr:ext cx="3333750" cy="1895475"/>
    <xdr:pic>
      <xdr:nvPicPr>
        <xdr:cNvPr id="148" name="Image 147" descr="Picture"/>
        <xdr:cNvPicPr/>
      </xdr:nvPicPr>
      <xdr:blipFill>
        <a:blip r:embed="rId147" cstate="print"/>
        <a:stretch>
          <a:fillRect/>
        </a:stretch>
      </xdr:blipFill>
      <xdr:spPr>
        <a:xfrm>
          <a:off x="22250400" y="70700900"/>
          <a:ext cx="3333750" cy="1895475"/>
        </a:xfrm>
        <a:prstGeom prst="rect">
          <a:avLst/>
        </a:prstGeom>
      </xdr:spPr>
    </xdr:pic>
    <xdr:clientData/>
  </xdr:oneCellAnchor>
  <xdr:oneCellAnchor>
    <xdr:from>
      <xdr:col>1</xdr:col>
      <xdr:colOff>0</xdr:colOff>
      <xdr:row>45</xdr:row>
      <xdr:rowOff>0</xdr:rowOff>
    </xdr:from>
    <xdr:ext cx="933450" cy="942975"/>
    <xdr:pic>
      <xdr:nvPicPr>
        <xdr:cNvPr id="149" name="Image 148" descr="Picture"/>
        <xdr:cNvPicPr/>
      </xdr:nvPicPr>
      <xdr:blipFill>
        <a:blip r:embed="rId148" cstate="print"/>
        <a:stretch>
          <a:fillRect/>
        </a:stretch>
      </xdr:blipFill>
      <xdr:spPr>
        <a:xfrm>
          <a:off x="2286000" y="70700900"/>
          <a:ext cx="933450" cy="942975"/>
        </a:xfrm>
        <a:prstGeom prst="rect">
          <a:avLst/>
        </a:prstGeom>
      </xdr:spPr>
    </xdr:pic>
    <xdr:clientData/>
  </xdr:oneCellAnchor>
  <xdr:oneCellAnchor>
    <xdr:from>
      <xdr:col>6</xdr:col>
      <xdr:colOff>0</xdr:colOff>
      <xdr:row>46</xdr:row>
      <xdr:rowOff>0</xdr:rowOff>
    </xdr:from>
    <xdr:ext cx="4000500" cy="1895475"/>
    <xdr:pic>
      <xdr:nvPicPr>
        <xdr:cNvPr id="150" name="Image 149" descr="Picture"/>
        <xdr:cNvPicPr/>
      </xdr:nvPicPr>
      <xdr:blipFill>
        <a:blip r:embed="rId149" cstate="print"/>
        <a:stretch>
          <a:fillRect/>
        </a:stretch>
      </xdr:blipFill>
      <xdr:spPr>
        <a:xfrm>
          <a:off x="9829800" y="72605900"/>
          <a:ext cx="4000500" cy="1895475"/>
        </a:xfrm>
        <a:prstGeom prst="rect">
          <a:avLst/>
        </a:prstGeom>
      </xdr:spPr>
    </xdr:pic>
    <xdr:clientData/>
  </xdr:oneCellAnchor>
  <xdr:oneCellAnchor>
    <xdr:from>
      <xdr:col>8</xdr:col>
      <xdr:colOff>0</xdr:colOff>
      <xdr:row>46</xdr:row>
      <xdr:rowOff>0</xdr:rowOff>
    </xdr:from>
    <xdr:ext cx="3333750" cy="1895475"/>
    <xdr:pic>
      <xdr:nvPicPr>
        <xdr:cNvPr id="151" name="Image 150" descr="Picture"/>
        <xdr:cNvPicPr/>
      </xdr:nvPicPr>
      <xdr:blipFill>
        <a:blip r:embed="rId150" cstate="print"/>
        <a:stretch>
          <a:fillRect/>
        </a:stretch>
      </xdr:blipFill>
      <xdr:spPr>
        <a:xfrm>
          <a:off x="17449800" y="72605900"/>
          <a:ext cx="3333750" cy="1895475"/>
        </a:xfrm>
        <a:prstGeom prst="rect">
          <a:avLst/>
        </a:prstGeom>
      </xdr:spPr>
    </xdr:pic>
    <xdr:clientData/>
  </xdr:oneCellAnchor>
  <xdr:oneCellAnchor>
    <xdr:from>
      <xdr:col>10</xdr:col>
      <xdr:colOff>0</xdr:colOff>
      <xdr:row>46</xdr:row>
      <xdr:rowOff>0</xdr:rowOff>
    </xdr:from>
    <xdr:ext cx="3333750" cy="1895475"/>
    <xdr:pic>
      <xdr:nvPicPr>
        <xdr:cNvPr id="152" name="Image 151" descr="Picture"/>
        <xdr:cNvPicPr/>
      </xdr:nvPicPr>
      <xdr:blipFill>
        <a:blip r:embed="rId151" cstate="print"/>
        <a:stretch>
          <a:fillRect/>
        </a:stretch>
      </xdr:blipFill>
      <xdr:spPr>
        <a:xfrm>
          <a:off x="22250400" y="72605900"/>
          <a:ext cx="3333750" cy="1895475"/>
        </a:xfrm>
        <a:prstGeom prst="rect">
          <a:avLst/>
        </a:prstGeom>
      </xdr:spPr>
    </xdr:pic>
    <xdr:clientData/>
  </xdr:oneCellAnchor>
  <xdr:oneCellAnchor>
    <xdr:from>
      <xdr:col>1</xdr:col>
      <xdr:colOff>0</xdr:colOff>
      <xdr:row>46</xdr:row>
      <xdr:rowOff>0</xdr:rowOff>
    </xdr:from>
    <xdr:ext cx="933450" cy="942975"/>
    <xdr:pic>
      <xdr:nvPicPr>
        <xdr:cNvPr id="153" name="Image 152" descr="Picture"/>
        <xdr:cNvPicPr/>
      </xdr:nvPicPr>
      <xdr:blipFill>
        <a:blip r:embed="rId152" cstate="print"/>
        <a:stretch>
          <a:fillRect/>
        </a:stretch>
      </xdr:blipFill>
      <xdr:spPr>
        <a:xfrm>
          <a:off x="2286000" y="72605900"/>
          <a:ext cx="933450" cy="942975"/>
        </a:xfrm>
        <a:prstGeom prst="rect">
          <a:avLst/>
        </a:prstGeom>
      </xdr:spPr>
    </xdr:pic>
    <xdr:clientData/>
  </xdr:oneCellAnchor>
  <xdr:oneCellAnchor>
    <xdr:from>
      <xdr:col>6</xdr:col>
      <xdr:colOff>0</xdr:colOff>
      <xdr:row>47</xdr:row>
      <xdr:rowOff>0</xdr:rowOff>
    </xdr:from>
    <xdr:ext cx="4000500" cy="1895475"/>
    <xdr:pic>
      <xdr:nvPicPr>
        <xdr:cNvPr id="154" name="Image 153" descr="Picture"/>
        <xdr:cNvPicPr/>
      </xdr:nvPicPr>
      <xdr:blipFill>
        <a:blip r:embed="rId153" cstate="print"/>
        <a:stretch>
          <a:fillRect/>
        </a:stretch>
      </xdr:blipFill>
      <xdr:spPr>
        <a:xfrm>
          <a:off x="9829800" y="74510900"/>
          <a:ext cx="4000500" cy="1895475"/>
        </a:xfrm>
        <a:prstGeom prst="rect">
          <a:avLst/>
        </a:prstGeom>
      </xdr:spPr>
    </xdr:pic>
    <xdr:clientData/>
  </xdr:oneCellAnchor>
  <xdr:oneCellAnchor>
    <xdr:from>
      <xdr:col>8</xdr:col>
      <xdr:colOff>0</xdr:colOff>
      <xdr:row>47</xdr:row>
      <xdr:rowOff>0</xdr:rowOff>
    </xdr:from>
    <xdr:ext cx="3333750" cy="1895475"/>
    <xdr:pic>
      <xdr:nvPicPr>
        <xdr:cNvPr id="155" name="Image 154" descr="Picture"/>
        <xdr:cNvPicPr/>
      </xdr:nvPicPr>
      <xdr:blipFill>
        <a:blip r:embed="rId154" cstate="print"/>
        <a:stretch>
          <a:fillRect/>
        </a:stretch>
      </xdr:blipFill>
      <xdr:spPr>
        <a:xfrm>
          <a:off x="17449800" y="74510900"/>
          <a:ext cx="3333750" cy="1895475"/>
        </a:xfrm>
        <a:prstGeom prst="rect">
          <a:avLst/>
        </a:prstGeom>
      </xdr:spPr>
    </xdr:pic>
    <xdr:clientData/>
  </xdr:oneCellAnchor>
  <xdr:oneCellAnchor>
    <xdr:from>
      <xdr:col>10</xdr:col>
      <xdr:colOff>0</xdr:colOff>
      <xdr:row>47</xdr:row>
      <xdr:rowOff>0</xdr:rowOff>
    </xdr:from>
    <xdr:ext cx="3333750" cy="1895475"/>
    <xdr:pic>
      <xdr:nvPicPr>
        <xdr:cNvPr id="156" name="Image 155" descr="Picture"/>
        <xdr:cNvPicPr/>
      </xdr:nvPicPr>
      <xdr:blipFill>
        <a:blip r:embed="rId155" cstate="print"/>
        <a:stretch>
          <a:fillRect/>
        </a:stretch>
      </xdr:blipFill>
      <xdr:spPr>
        <a:xfrm>
          <a:off x="22250400" y="74510900"/>
          <a:ext cx="3333750" cy="1895475"/>
        </a:xfrm>
        <a:prstGeom prst="rect">
          <a:avLst/>
        </a:prstGeom>
      </xdr:spPr>
    </xdr:pic>
    <xdr:clientData/>
  </xdr:oneCellAnchor>
  <xdr:oneCellAnchor>
    <xdr:from>
      <xdr:col>1</xdr:col>
      <xdr:colOff>0</xdr:colOff>
      <xdr:row>47</xdr:row>
      <xdr:rowOff>0</xdr:rowOff>
    </xdr:from>
    <xdr:ext cx="933450" cy="942975"/>
    <xdr:pic>
      <xdr:nvPicPr>
        <xdr:cNvPr id="157" name="Image 156" descr="Picture"/>
        <xdr:cNvPicPr/>
      </xdr:nvPicPr>
      <xdr:blipFill>
        <a:blip r:embed="rId156" cstate="print"/>
        <a:stretch>
          <a:fillRect/>
        </a:stretch>
      </xdr:blipFill>
      <xdr:spPr>
        <a:xfrm>
          <a:off x="2286000" y="74510900"/>
          <a:ext cx="933450" cy="942975"/>
        </a:xfrm>
        <a:prstGeom prst="rect">
          <a:avLst/>
        </a:prstGeom>
      </xdr:spPr>
    </xdr:pic>
    <xdr:clientData/>
  </xdr:oneCellAnchor>
  <xdr:oneCellAnchor>
    <xdr:from>
      <xdr:col>6</xdr:col>
      <xdr:colOff>0</xdr:colOff>
      <xdr:row>48</xdr:row>
      <xdr:rowOff>0</xdr:rowOff>
    </xdr:from>
    <xdr:ext cx="4000500" cy="1895475"/>
    <xdr:pic>
      <xdr:nvPicPr>
        <xdr:cNvPr id="158" name="Image 157" descr="Picture"/>
        <xdr:cNvPicPr/>
      </xdr:nvPicPr>
      <xdr:blipFill>
        <a:blip r:embed="rId157" cstate="print"/>
        <a:stretch>
          <a:fillRect/>
        </a:stretch>
      </xdr:blipFill>
      <xdr:spPr>
        <a:xfrm>
          <a:off x="9829800" y="76415900"/>
          <a:ext cx="4000500" cy="1895475"/>
        </a:xfrm>
        <a:prstGeom prst="rect">
          <a:avLst/>
        </a:prstGeom>
      </xdr:spPr>
    </xdr:pic>
    <xdr:clientData/>
  </xdr:oneCellAnchor>
  <xdr:oneCellAnchor>
    <xdr:from>
      <xdr:col>8</xdr:col>
      <xdr:colOff>0</xdr:colOff>
      <xdr:row>48</xdr:row>
      <xdr:rowOff>0</xdr:rowOff>
    </xdr:from>
    <xdr:ext cx="3333750" cy="1895475"/>
    <xdr:pic>
      <xdr:nvPicPr>
        <xdr:cNvPr id="159" name="Image 158" descr="Picture"/>
        <xdr:cNvPicPr/>
      </xdr:nvPicPr>
      <xdr:blipFill>
        <a:blip r:embed="rId158" cstate="print"/>
        <a:stretch>
          <a:fillRect/>
        </a:stretch>
      </xdr:blipFill>
      <xdr:spPr>
        <a:xfrm>
          <a:off x="17449800" y="76415900"/>
          <a:ext cx="3333750" cy="1895475"/>
        </a:xfrm>
        <a:prstGeom prst="rect">
          <a:avLst/>
        </a:prstGeom>
      </xdr:spPr>
    </xdr:pic>
    <xdr:clientData/>
  </xdr:oneCellAnchor>
  <xdr:oneCellAnchor>
    <xdr:from>
      <xdr:col>10</xdr:col>
      <xdr:colOff>0</xdr:colOff>
      <xdr:row>48</xdr:row>
      <xdr:rowOff>0</xdr:rowOff>
    </xdr:from>
    <xdr:ext cx="3333750" cy="1895475"/>
    <xdr:pic>
      <xdr:nvPicPr>
        <xdr:cNvPr id="160" name="Image 159" descr="Picture"/>
        <xdr:cNvPicPr/>
      </xdr:nvPicPr>
      <xdr:blipFill>
        <a:blip r:embed="rId159" cstate="print"/>
        <a:stretch>
          <a:fillRect/>
        </a:stretch>
      </xdr:blipFill>
      <xdr:spPr>
        <a:xfrm>
          <a:off x="22250400" y="76415900"/>
          <a:ext cx="3333750" cy="1895475"/>
        </a:xfrm>
        <a:prstGeom prst="rect">
          <a:avLst/>
        </a:prstGeom>
      </xdr:spPr>
    </xdr:pic>
    <xdr:clientData/>
  </xdr:oneCellAnchor>
  <xdr:oneCellAnchor>
    <xdr:from>
      <xdr:col>1</xdr:col>
      <xdr:colOff>0</xdr:colOff>
      <xdr:row>48</xdr:row>
      <xdr:rowOff>0</xdr:rowOff>
    </xdr:from>
    <xdr:ext cx="933450" cy="942975"/>
    <xdr:pic>
      <xdr:nvPicPr>
        <xdr:cNvPr id="161" name="Image 160" descr="Picture"/>
        <xdr:cNvPicPr/>
      </xdr:nvPicPr>
      <xdr:blipFill>
        <a:blip r:embed="rId160" cstate="print"/>
        <a:stretch>
          <a:fillRect/>
        </a:stretch>
      </xdr:blipFill>
      <xdr:spPr>
        <a:xfrm>
          <a:off x="2286000" y="76415900"/>
          <a:ext cx="933450" cy="942975"/>
        </a:xfrm>
        <a:prstGeom prst="rect">
          <a:avLst/>
        </a:prstGeom>
      </xdr:spPr>
    </xdr:pic>
    <xdr:clientData/>
  </xdr:oneCellAnchor>
  <xdr:oneCellAnchor>
    <xdr:from>
      <xdr:col>6</xdr:col>
      <xdr:colOff>0</xdr:colOff>
      <xdr:row>49</xdr:row>
      <xdr:rowOff>0</xdr:rowOff>
    </xdr:from>
    <xdr:ext cx="4000500" cy="1895475"/>
    <xdr:pic>
      <xdr:nvPicPr>
        <xdr:cNvPr id="162" name="Image 161" descr="Picture"/>
        <xdr:cNvPicPr/>
      </xdr:nvPicPr>
      <xdr:blipFill>
        <a:blip r:embed="rId161" cstate="print"/>
        <a:stretch>
          <a:fillRect/>
        </a:stretch>
      </xdr:blipFill>
      <xdr:spPr>
        <a:xfrm>
          <a:off x="9829800" y="78320900"/>
          <a:ext cx="4000500" cy="1895475"/>
        </a:xfrm>
        <a:prstGeom prst="rect">
          <a:avLst/>
        </a:prstGeom>
      </xdr:spPr>
    </xdr:pic>
    <xdr:clientData/>
  </xdr:oneCellAnchor>
  <xdr:oneCellAnchor>
    <xdr:from>
      <xdr:col>8</xdr:col>
      <xdr:colOff>0</xdr:colOff>
      <xdr:row>49</xdr:row>
      <xdr:rowOff>0</xdr:rowOff>
    </xdr:from>
    <xdr:ext cx="3333750" cy="1895475"/>
    <xdr:pic>
      <xdr:nvPicPr>
        <xdr:cNvPr id="163" name="Image 162" descr="Picture"/>
        <xdr:cNvPicPr/>
      </xdr:nvPicPr>
      <xdr:blipFill>
        <a:blip r:embed="rId162" cstate="print"/>
        <a:stretch>
          <a:fillRect/>
        </a:stretch>
      </xdr:blipFill>
      <xdr:spPr>
        <a:xfrm>
          <a:off x="17449800" y="78320900"/>
          <a:ext cx="3333750" cy="1895475"/>
        </a:xfrm>
        <a:prstGeom prst="rect">
          <a:avLst/>
        </a:prstGeom>
      </xdr:spPr>
    </xdr:pic>
    <xdr:clientData/>
  </xdr:oneCellAnchor>
  <xdr:oneCellAnchor>
    <xdr:from>
      <xdr:col>10</xdr:col>
      <xdr:colOff>0</xdr:colOff>
      <xdr:row>49</xdr:row>
      <xdr:rowOff>0</xdr:rowOff>
    </xdr:from>
    <xdr:ext cx="3333750" cy="1895475"/>
    <xdr:pic>
      <xdr:nvPicPr>
        <xdr:cNvPr id="164" name="Image 163" descr="Picture"/>
        <xdr:cNvPicPr/>
      </xdr:nvPicPr>
      <xdr:blipFill>
        <a:blip r:embed="rId163" cstate="print"/>
        <a:stretch>
          <a:fillRect/>
        </a:stretch>
      </xdr:blipFill>
      <xdr:spPr>
        <a:xfrm>
          <a:off x="22250400" y="78320900"/>
          <a:ext cx="3333750" cy="1895475"/>
        </a:xfrm>
        <a:prstGeom prst="rect">
          <a:avLst/>
        </a:prstGeom>
      </xdr:spPr>
    </xdr:pic>
    <xdr:clientData/>
  </xdr:oneCellAnchor>
  <xdr:oneCellAnchor>
    <xdr:from>
      <xdr:col>1</xdr:col>
      <xdr:colOff>0</xdr:colOff>
      <xdr:row>49</xdr:row>
      <xdr:rowOff>0</xdr:rowOff>
    </xdr:from>
    <xdr:ext cx="933450" cy="942975"/>
    <xdr:pic>
      <xdr:nvPicPr>
        <xdr:cNvPr id="165" name="Image 164" descr="Picture"/>
        <xdr:cNvPicPr/>
      </xdr:nvPicPr>
      <xdr:blipFill>
        <a:blip r:embed="rId164" cstate="print"/>
        <a:stretch>
          <a:fillRect/>
        </a:stretch>
      </xdr:blipFill>
      <xdr:spPr>
        <a:xfrm>
          <a:off x="2286000" y="78320900"/>
          <a:ext cx="933450" cy="942975"/>
        </a:xfrm>
        <a:prstGeom prst="rect">
          <a:avLst/>
        </a:prstGeom>
      </xdr:spPr>
    </xdr:pic>
    <xdr:clientData/>
  </xdr:oneCellAnchor>
  <xdr:oneCellAnchor>
    <xdr:from>
      <xdr:col>6</xdr:col>
      <xdr:colOff>0</xdr:colOff>
      <xdr:row>50</xdr:row>
      <xdr:rowOff>0</xdr:rowOff>
    </xdr:from>
    <xdr:ext cx="4000500" cy="1895475"/>
    <xdr:pic>
      <xdr:nvPicPr>
        <xdr:cNvPr id="166" name="Image 165" descr="Picture"/>
        <xdr:cNvPicPr/>
      </xdr:nvPicPr>
      <xdr:blipFill>
        <a:blip r:embed="rId165" cstate="print"/>
        <a:stretch>
          <a:fillRect/>
        </a:stretch>
      </xdr:blipFill>
      <xdr:spPr>
        <a:xfrm>
          <a:off x="9829800" y="80225900"/>
          <a:ext cx="4000500" cy="1895475"/>
        </a:xfrm>
        <a:prstGeom prst="rect">
          <a:avLst/>
        </a:prstGeom>
      </xdr:spPr>
    </xdr:pic>
    <xdr:clientData/>
  </xdr:oneCellAnchor>
  <xdr:oneCellAnchor>
    <xdr:from>
      <xdr:col>8</xdr:col>
      <xdr:colOff>0</xdr:colOff>
      <xdr:row>50</xdr:row>
      <xdr:rowOff>0</xdr:rowOff>
    </xdr:from>
    <xdr:ext cx="3333750" cy="1895475"/>
    <xdr:pic>
      <xdr:nvPicPr>
        <xdr:cNvPr id="167" name="Image 166" descr="Picture"/>
        <xdr:cNvPicPr/>
      </xdr:nvPicPr>
      <xdr:blipFill>
        <a:blip r:embed="rId166" cstate="print"/>
        <a:stretch>
          <a:fillRect/>
        </a:stretch>
      </xdr:blipFill>
      <xdr:spPr>
        <a:xfrm>
          <a:off x="17449800" y="80225900"/>
          <a:ext cx="3333750" cy="1895475"/>
        </a:xfrm>
        <a:prstGeom prst="rect">
          <a:avLst/>
        </a:prstGeom>
      </xdr:spPr>
    </xdr:pic>
    <xdr:clientData/>
  </xdr:oneCellAnchor>
  <xdr:oneCellAnchor>
    <xdr:from>
      <xdr:col>10</xdr:col>
      <xdr:colOff>0</xdr:colOff>
      <xdr:row>50</xdr:row>
      <xdr:rowOff>0</xdr:rowOff>
    </xdr:from>
    <xdr:ext cx="3333750" cy="1895475"/>
    <xdr:pic>
      <xdr:nvPicPr>
        <xdr:cNvPr id="168" name="Image 167" descr="Picture"/>
        <xdr:cNvPicPr/>
      </xdr:nvPicPr>
      <xdr:blipFill>
        <a:blip r:embed="rId167" cstate="print"/>
        <a:stretch>
          <a:fillRect/>
        </a:stretch>
      </xdr:blipFill>
      <xdr:spPr>
        <a:xfrm>
          <a:off x="22250400" y="80225900"/>
          <a:ext cx="3333750" cy="1895475"/>
        </a:xfrm>
        <a:prstGeom prst="rect">
          <a:avLst/>
        </a:prstGeom>
      </xdr:spPr>
    </xdr:pic>
    <xdr:clientData/>
  </xdr:oneCellAnchor>
  <xdr:oneCellAnchor>
    <xdr:from>
      <xdr:col>1</xdr:col>
      <xdr:colOff>0</xdr:colOff>
      <xdr:row>50</xdr:row>
      <xdr:rowOff>0</xdr:rowOff>
    </xdr:from>
    <xdr:ext cx="933450" cy="942975"/>
    <xdr:pic>
      <xdr:nvPicPr>
        <xdr:cNvPr id="169" name="Image 168" descr="Picture"/>
        <xdr:cNvPicPr/>
      </xdr:nvPicPr>
      <xdr:blipFill>
        <a:blip r:embed="rId168" cstate="print"/>
        <a:stretch>
          <a:fillRect/>
        </a:stretch>
      </xdr:blipFill>
      <xdr:spPr>
        <a:xfrm>
          <a:off x="2286000" y="80225900"/>
          <a:ext cx="933450" cy="942975"/>
        </a:xfrm>
        <a:prstGeom prst="rect">
          <a:avLst/>
        </a:prstGeom>
      </xdr:spPr>
    </xdr:pic>
    <xdr:clientData/>
  </xdr:oneCellAnchor>
  <xdr:oneCellAnchor>
    <xdr:from>
      <xdr:col>6</xdr:col>
      <xdr:colOff>0</xdr:colOff>
      <xdr:row>51</xdr:row>
      <xdr:rowOff>0</xdr:rowOff>
    </xdr:from>
    <xdr:ext cx="4000500" cy="1895475"/>
    <xdr:pic>
      <xdr:nvPicPr>
        <xdr:cNvPr id="170" name="Image 169" descr="Picture"/>
        <xdr:cNvPicPr/>
      </xdr:nvPicPr>
      <xdr:blipFill>
        <a:blip r:embed="rId169" cstate="print"/>
        <a:stretch>
          <a:fillRect/>
        </a:stretch>
      </xdr:blipFill>
      <xdr:spPr>
        <a:xfrm>
          <a:off x="9829800" y="82130900"/>
          <a:ext cx="4000500" cy="1895475"/>
        </a:xfrm>
        <a:prstGeom prst="rect">
          <a:avLst/>
        </a:prstGeom>
      </xdr:spPr>
    </xdr:pic>
    <xdr:clientData/>
  </xdr:oneCellAnchor>
  <xdr:oneCellAnchor>
    <xdr:from>
      <xdr:col>8</xdr:col>
      <xdr:colOff>0</xdr:colOff>
      <xdr:row>51</xdr:row>
      <xdr:rowOff>0</xdr:rowOff>
    </xdr:from>
    <xdr:ext cx="3333750" cy="1895475"/>
    <xdr:pic>
      <xdr:nvPicPr>
        <xdr:cNvPr id="171" name="Image 170" descr="Picture"/>
        <xdr:cNvPicPr/>
      </xdr:nvPicPr>
      <xdr:blipFill>
        <a:blip r:embed="rId170" cstate="print"/>
        <a:stretch>
          <a:fillRect/>
        </a:stretch>
      </xdr:blipFill>
      <xdr:spPr>
        <a:xfrm>
          <a:off x="17449800" y="82130900"/>
          <a:ext cx="3333750" cy="1895475"/>
        </a:xfrm>
        <a:prstGeom prst="rect">
          <a:avLst/>
        </a:prstGeom>
      </xdr:spPr>
    </xdr:pic>
    <xdr:clientData/>
  </xdr:oneCellAnchor>
  <xdr:oneCellAnchor>
    <xdr:from>
      <xdr:col>10</xdr:col>
      <xdr:colOff>0</xdr:colOff>
      <xdr:row>51</xdr:row>
      <xdr:rowOff>0</xdr:rowOff>
    </xdr:from>
    <xdr:ext cx="3333750" cy="1895475"/>
    <xdr:pic>
      <xdr:nvPicPr>
        <xdr:cNvPr id="172" name="Image 171" descr="Picture"/>
        <xdr:cNvPicPr/>
      </xdr:nvPicPr>
      <xdr:blipFill>
        <a:blip r:embed="rId171" cstate="print"/>
        <a:stretch>
          <a:fillRect/>
        </a:stretch>
      </xdr:blipFill>
      <xdr:spPr>
        <a:xfrm>
          <a:off x="22250400" y="82130900"/>
          <a:ext cx="3333750" cy="1895475"/>
        </a:xfrm>
        <a:prstGeom prst="rect">
          <a:avLst/>
        </a:prstGeom>
      </xdr:spPr>
    </xdr:pic>
    <xdr:clientData/>
  </xdr:oneCellAnchor>
  <xdr:oneCellAnchor>
    <xdr:from>
      <xdr:col>1</xdr:col>
      <xdr:colOff>0</xdr:colOff>
      <xdr:row>51</xdr:row>
      <xdr:rowOff>0</xdr:rowOff>
    </xdr:from>
    <xdr:ext cx="933450" cy="942975"/>
    <xdr:pic>
      <xdr:nvPicPr>
        <xdr:cNvPr id="173" name="Image 172" descr="Picture"/>
        <xdr:cNvPicPr/>
      </xdr:nvPicPr>
      <xdr:blipFill>
        <a:blip r:embed="rId172" cstate="print"/>
        <a:stretch>
          <a:fillRect/>
        </a:stretch>
      </xdr:blipFill>
      <xdr:spPr>
        <a:xfrm>
          <a:off x="2286000" y="82130900"/>
          <a:ext cx="933450" cy="942975"/>
        </a:xfrm>
        <a:prstGeom prst="rect">
          <a:avLst/>
        </a:prstGeom>
      </xdr:spPr>
    </xdr:pic>
    <xdr:clientData/>
  </xdr:oneCellAnchor>
  <xdr:oneCellAnchor>
    <xdr:from>
      <xdr:col>6</xdr:col>
      <xdr:colOff>0</xdr:colOff>
      <xdr:row>52</xdr:row>
      <xdr:rowOff>0</xdr:rowOff>
    </xdr:from>
    <xdr:ext cx="4000500" cy="1895475"/>
    <xdr:pic>
      <xdr:nvPicPr>
        <xdr:cNvPr id="174" name="Image 173" descr="Picture"/>
        <xdr:cNvPicPr/>
      </xdr:nvPicPr>
      <xdr:blipFill>
        <a:blip r:embed="rId173" cstate="print"/>
        <a:stretch>
          <a:fillRect/>
        </a:stretch>
      </xdr:blipFill>
      <xdr:spPr>
        <a:xfrm>
          <a:off x="9829800" y="84035900"/>
          <a:ext cx="4000500" cy="1895475"/>
        </a:xfrm>
        <a:prstGeom prst="rect">
          <a:avLst/>
        </a:prstGeom>
      </xdr:spPr>
    </xdr:pic>
    <xdr:clientData/>
  </xdr:oneCellAnchor>
  <xdr:oneCellAnchor>
    <xdr:from>
      <xdr:col>8</xdr:col>
      <xdr:colOff>0</xdr:colOff>
      <xdr:row>52</xdr:row>
      <xdr:rowOff>0</xdr:rowOff>
    </xdr:from>
    <xdr:ext cx="3333750" cy="1895475"/>
    <xdr:pic>
      <xdr:nvPicPr>
        <xdr:cNvPr id="175" name="Image 174" descr="Picture"/>
        <xdr:cNvPicPr/>
      </xdr:nvPicPr>
      <xdr:blipFill>
        <a:blip r:embed="rId174" cstate="print"/>
        <a:stretch>
          <a:fillRect/>
        </a:stretch>
      </xdr:blipFill>
      <xdr:spPr>
        <a:xfrm>
          <a:off x="17449800" y="84035900"/>
          <a:ext cx="3333750" cy="1895475"/>
        </a:xfrm>
        <a:prstGeom prst="rect">
          <a:avLst/>
        </a:prstGeom>
      </xdr:spPr>
    </xdr:pic>
    <xdr:clientData/>
  </xdr:oneCellAnchor>
  <xdr:oneCellAnchor>
    <xdr:from>
      <xdr:col>10</xdr:col>
      <xdr:colOff>0</xdr:colOff>
      <xdr:row>52</xdr:row>
      <xdr:rowOff>0</xdr:rowOff>
    </xdr:from>
    <xdr:ext cx="3333750" cy="1895475"/>
    <xdr:pic>
      <xdr:nvPicPr>
        <xdr:cNvPr id="176" name="Image 175" descr="Picture"/>
        <xdr:cNvPicPr/>
      </xdr:nvPicPr>
      <xdr:blipFill>
        <a:blip r:embed="rId175" cstate="print"/>
        <a:stretch>
          <a:fillRect/>
        </a:stretch>
      </xdr:blipFill>
      <xdr:spPr>
        <a:xfrm>
          <a:off x="22250400" y="84035900"/>
          <a:ext cx="3333750" cy="1895475"/>
        </a:xfrm>
        <a:prstGeom prst="rect">
          <a:avLst/>
        </a:prstGeom>
      </xdr:spPr>
    </xdr:pic>
    <xdr:clientData/>
  </xdr:oneCellAnchor>
  <xdr:oneCellAnchor>
    <xdr:from>
      <xdr:col>1</xdr:col>
      <xdr:colOff>0</xdr:colOff>
      <xdr:row>52</xdr:row>
      <xdr:rowOff>0</xdr:rowOff>
    </xdr:from>
    <xdr:ext cx="933450" cy="942975"/>
    <xdr:pic>
      <xdr:nvPicPr>
        <xdr:cNvPr id="177" name="Image 176" descr="Picture"/>
        <xdr:cNvPicPr/>
      </xdr:nvPicPr>
      <xdr:blipFill>
        <a:blip r:embed="rId176" cstate="print"/>
        <a:stretch>
          <a:fillRect/>
        </a:stretch>
      </xdr:blipFill>
      <xdr:spPr>
        <a:xfrm>
          <a:off x="2286000" y="84035900"/>
          <a:ext cx="933450" cy="942975"/>
        </a:xfrm>
        <a:prstGeom prst="rect">
          <a:avLst/>
        </a:prstGeom>
      </xdr:spPr>
    </xdr:pic>
    <xdr:clientData/>
  </xdr:oneCellAnchor>
  <xdr:oneCellAnchor>
    <xdr:from>
      <xdr:col>6</xdr:col>
      <xdr:colOff>0</xdr:colOff>
      <xdr:row>53</xdr:row>
      <xdr:rowOff>0</xdr:rowOff>
    </xdr:from>
    <xdr:ext cx="4000500" cy="1895475"/>
    <xdr:pic>
      <xdr:nvPicPr>
        <xdr:cNvPr id="178" name="Image 177" descr="Picture"/>
        <xdr:cNvPicPr/>
      </xdr:nvPicPr>
      <xdr:blipFill>
        <a:blip r:embed="rId177" cstate="print"/>
        <a:stretch>
          <a:fillRect/>
        </a:stretch>
      </xdr:blipFill>
      <xdr:spPr>
        <a:xfrm>
          <a:off x="9829800" y="85940900"/>
          <a:ext cx="4000500" cy="1895475"/>
        </a:xfrm>
        <a:prstGeom prst="rect">
          <a:avLst/>
        </a:prstGeom>
      </xdr:spPr>
    </xdr:pic>
    <xdr:clientData/>
  </xdr:oneCellAnchor>
  <xdr:oneCellAnchor>
    <xdr:from>
      <xdr:col>8</xdr:col>
      <xdr:colOff>0</xdr:colOff>
      <xdr:row>53</xdr:row>
      <xdr:rowOff>0</xdr:rowOff>
    </xdr:from>
    <xdr:ext cx="3333750" cy="1895475"/>
    <xdr:pic>
      <xdr:nvPicPr>
        <xdr:cNvPr id="179" name="Image 178" descr="Picture"/>
        <xdr:cNvPicPr/>
      </xdr:nvPicPr>
      <xdr:blipFill>
        <a:blip r:embed="rId178" cstate="print"/>
        <a:stretch>
          <a:fillRect/>
        </a:stretch>
      </xdr:blipFill>
      <xdr:spPr>
        <a:xfrm>
          <a:off x="17449800" y="85940900"/>
          <a:ext cx="3333750" cy="1895475"/>
        </a:xfrm>
        <a:prstGeom prst="rect">
          <a:avLst/>
        </a:prstGeom>
      </xdr:spPr>
    </xdr:pic>
    <xdr:clientData/>
  </xdr:oneCellAnchor>
  <xdr:oneCellAnchor>
    <xdr:from>
      <xdr:col>10</xdr:col>
      <xdr:colOff>0</xdr:colOff>
      <xdr:row>53</xdr:row>
      <xdr:rowOff>0</xdr:rowOff>
    </xdr:from>
    <xdr:ext cx="3333750" cy="1895475"/>
    <xdr:pic>
      <xdr:nvPicPr>
        <xdr:cNvPr id="180" name="Image 179" descr="Picture"/>
        <xdr:cNvPicPr/>
      </xdr:nvPicPr>
      <xdr:blipFill>
        <a:blip r:embed="rId179" cstate="print"/>
        <a:stretch>
          <a:fillRect/>
        </a:stretch>
      </xdr:blipFill>
      <xdr:spPr>
        <a:xfrm>
          <a:off x="22250400" y="85940900"/>
          <a:ext cx="3333750" cy="1895475"/>
        </a:xfrm>
        <a:prstGeom prst="rect">
          <a:avLst/>
        </a:prstGeom>
      </xdr:spPr>
    </xdr:pic>
    <xdr:clientData/>
  </xdr:oneCellAnchor>
  <xdr:oneCellAnchor>
    <xdr:from>
      <xdr:col>1</xdr:col>
      <xdr:colOff>0</xdr:colOff>
      <xdr:row>53</xdr:row>
      <xdr:rowOff>0</xdr:rowOff>
    </xdr:from>
    <xdr:ext cx="933450" cy="942975"/>
    <xdr:pic>
      <xdr:nvPicPr>
        <xdr:cNvPr id="181" name="Image 180" descr="Picture"/>
        <xdr:cNvPicPr/>
      </xdr:nvPicPr>
      <xdr:blipFill>
        <a:blip r:embed="rId180" cstate="print"/>
        <a:stretch>
          <a:fillRect/>
        </a:stretch>
      </xdr:blipFill>
      <xdr:spPr>
        <a:xfrm>
          <a:off x="2286000" y="85940900"/>
          <a:ext cx="933450" cy="942975"/>
        </a:xfrm>
        <a:prstGeom prst="rect">
          <a:avLst/>
        </a:prstGeom>
      </xdr:spPr>
    </xdr:pic>
    <xdr:clientData/>
  </xdr:oneCellAnchor>
  <xdr:oneCellAnchor>
    <xdr:from>
      <xdr:col>6</xdr:col>
      <xdr:colOff>0</xdr:colOff>
      <xdr:row>54</xdr:row>
      <xdr:rowOff>0</xdr:rowOff>
    </xdr:from>
    <xdr:ext cx="4000500" cy="1895475"/>
    <xdr:pic>
      <xdr:nvPicPr>
        <xdr:cNvPr id="182" name="Image 181" descr="Picture"/>
        <xdr:cNvPicPr/>
      </xdr:nvPicPr>
      <xdr:blipFill>
        <a:blip r:embed="rId181" cstate="print"/>
        <a:stretch>
          <a:fillRect/>
        </a:stretch>
      </xdr:blipFill>
      <xdr:spPr>
        <a:xfrm>
          <a:off x="9829800" y="87845900"/>
          <a:ext cx="4000500" cy="1895475"/>
        </a:xfrm>
        <a:prstGeom prst="rect">
          <a:avLst/>
        </a:prstGeom>
      </xdr:spPr>
    </xdr:pic>
    <xdr:clientData/>
  </xdr:oneCellAnchor>
  <xdr:oneCellAnchor>
    <xdr:from>
      <xdr:col>8</xdr:col>
      <xdr:colOff>0</xdr:colOff>
      <xdr:row>54</xdr:row>
      <xdr:rowOff>0</xdr:rowOff>
    </xdr:from>
    <xdr:ext cx="3333750" cy="1895475"/>
    <xdr:pic>
      <xdr:nvPicPr>
        <xdr:cNvPr id="183" name="Image 182" descr="Picture"/>
        <xdr:cNvPicPr/>
      </xdr:nvPicPr>
      <xdr:blipFill>
        <a:blip r:embed="rId182" cstate="print"/>
        <a:stretch>
          <a:fillRect/>
        </a:stretch>
      </xdr:blipFill>
      <xdr:spPr>
        <a:xfrm>
          <a:off x="17449800" y="87845900"/>
          <a:ext cx="3333750" cy="1895475"/>
        </a:xfrm>
        <a:prstGeom prst="rect">
          <a:avLst/>
        </a:prstGeom>
      </xdr:spPr>
    </xdr:pic>
    <xdr:clientData/>
  </xdr:oneCellAnchor>
  <xdr:oneCellAnchor>
    <xdr:from>
      <xdr:col>10</xdr:col>
      <xdr:colOff>0</xdr:colOff>
      <xdr:row>54</xdr:row>
      <xdr:rowOff>0</xdr:rowOff>
    </xdr:from>
    <xdr:ext cx="3333750" cy="1895475"/>
    <xdr:pic>
      <xdr:nvPicPr>
        <xdr:cNvPr id="184" name="Image 183" descr="Picture"/>
        <xdr:cNvPicPr/>
      </xdr:nvPicPr>
      <xdr:blipFill>
        <a:blip r:embed="rId183" cstate="print"/>
        <a:stretch>
          <a:fillRect/>
        </a:stretch>
      </xdr:blipFill>
      <xdr:spPr>
        <a:xfrm>
          <a:off x="22250400" y="87845900"/>
          <a:ext cx="3333750" cy="1895475"/>
        </a:xfrm>
        <a:prstGeom prst="rect">
          <a:avLst/>
        </a:prstGeom>
      </xdr:spPr>
    </xdr:pic>
    <xdr:clientData/>
  </xdr:oneCellAnchor>
  <xdr:oneCellAnchor>
    <xdr:from>
      <xdr:col>1</xdr:col>
      <xdr:colOff>0</xdr:colOff>
      <xdr:row>54</xdr:row>
      <xdr:rowOff>0</xdr:rowOff>
    </xdr:from>
    <xdr:ext cx="933450" cy="942975"/>
    <xdr:pic>
      <xdr:nvPicPr>
        <xdr:cNvPr id="185" name="Image 184" descr="Picture"/>
        <xdr:cNvPicPr/>
      </xdr:nvPicPr>
      <xdr:blipFill>
        <a:blip r:embed="rId184" cstate="print"/>
        <a:stretch>
          <a:fillRect/>
        </a:stretch>
      </xdr:blipFill>
      <xdr:spPr>
        <a:xfrm>
          <a:off x="2286000" y="87845900"/>
          <a:ext cx="933450" cy="942975"/>
        </a:xfrm>
        <a:prstGeom prst="rect">
          <a:avLst/>
        </a:prstGeom>
      </xdr:spPr>
    </xdr:pic>
    <xdr:clientData/>
  </xdr:oneCellAnchor>
  <xdr:oneCellAnchor>
    <xdr:from>
      <xdr:col>6</xdr:col>
      <xdr:colOff>0</xdr:colOff>
      <xdr:row>55</xdr:row>
      <xdr:rowOff>0</xdr:rowOff>
    </xdr:from>
    <xdr:ext cx="4000500" cy="1895475"/>
    <xdr:pic>
      <xdr:nvPicPr>
        <xdr:cNvPr id="186" name="Image 185" descr="Picture"/>
        <xdr:cNvPicPr/>
      </xdr:nvPicPr>
      <xdr:blipFill>
        <a:blip r:embed="rId185" cstate="print"/>
        <a:stretch>
          <a:fillRect/>
        </a:stretch>
      </xdr:blipFill>
      <xdr:spPr>
        <a:xfrm>
          <a:off x="9829800" y="89750900"/>
          <a:ext cx="4000500" cy="1895475"/>
        </a:xfrm>
        <a:prstGeom prst="rect">
          <a:avLst/>
        </a:prstGeom>
      </xdr:spPr>
    </xdr:pic>
    <xdr:clientData/>
  </xdr:oneCellAnchor>
  <xdr:oneCellAnchor>
    <xdr:from>
      <xdr:col>8</xdr:col>
      <xdr:colOff>0</xdr:colOff>
      <xdr:row>55</xdr:row>
      <xdr:rowOff>0</xdr:rowOff>
    </xdr:from>
    <xdr:ext cx="3333750" cy="1895475"/>
    <xdr:pic>
      <xdr:nvPicPr>
        <xdr:cNvPr id="187" name="Image 186" descr="Picture"/>
        <xdr:cNvPicPr/>
      </xdr:nvPicPr>
      <xdr:blipFill>
        <a:blip r:embed="rId186" cstate="print"/>
        <a:stretch>
          <a:fillRect/>
        </a:stretch>
      </xdr:blipFill>
      <xdr:spPr>
        <a:xfrm>
          <a:off x="17449800" y="89750900"/>
          <a:ext cx="3333750" cy="1895475"/>
        </a:xfrm>
        <a:prstGeom prst="rect">
          <a:avLst/>
        </a:prstGeom>
      </xdr:spPr>
    </xdr:pic>
    <xdr:clientData/>
  </xdr:oneCellAnchor>
  <xdr:oneCellAnchor>
    <xdr:from>
      <xdr:col>10</xdr:col>
      <xdr:colOff>0</xdr:colOff>
      <xdr:row>55</xdr:row>
      <xdr:rowOff>0</xdr:rowOff>
    </xdr:from>
    <xdr:ext cx="3333750" cy="1895475"/>
    <xdr:pic>
      <xdr:nvPicPr>
        <xdr:cNvPr id="188" name="Image 187" descr="Picture"/>
        <xdr:cNvPicPr/>
      </xdr:nvPicPr>
      <xdr:blipFill>
        <a:blip r:embed="rId187" cstate="print"/>
        <a:stretch>
          <a:fillRect/>
        </a:stretch>
      </xdr:blipFill>
      <xdr:spPr>
        <a:xfrm>
          <a:off x="22250400" y="89750900"/>
          <a:ext cx="3333750" cy="1895475"/>
        </a:xfrm>
        <a:prstGeom prst="rect">
          <a:avLst/>
        </a:prstGeom>
      </xdr:spPr>
    </xdr:pic>
    <xdr:clientData/>
  </xdr:oneCellAnchor>
  <xdr:oneCellAnchor>
    <xdr:from>
      <xdr:col>1</xdr:col>
      <xdr:colOff>0</xdr:colOff>
      <xdr:row>55</xdr:row>
      <xdr:rowOff>0</xdr:rowOff>
    </xdr:from>
    <xdr:ext cx="933450" cy="942975"/>
    <xdr:pic>
      <xdr:nvPicPr>
        <xdr:cNvPr id="189" name="Image 188" descr="Picture"/>
        <xdr:cNvPicPr/>
      </xdr:nvPicPr>
      <xdr:blipFill>
        <a:blip r:embed="rId188" cstate="print"/>
        <a:stretch>
          <a:fillRect/>
        </a:stretch>
      </xdr:blipFill>
      <xdr:spPr>
        <a:xfrm>
          <a:off x="2286000" y="89750900"/>
          <a:ext cx="933450" cy="942975"/>
        </a:xfrm>
        <a:prstGeom prst="rect">
          <a:avLst/>
        </a:prstGeom>
      </xdr:spPr>
    </xdr:pic>
    <xdr:clientData/>
  </xdr:oneCellAnchor>
  <xdr:oneCellAnchor>
    <xdr:from>
      <xdr:col>6</xdr:col>
      <xdr:colOff>0</xdr:colOff>
      <xdr:row>56</xdr:row>
      <xdr:rowOff>0</xdr:rowOff>
    </xdr:from>
    <xdr:ext cx="4000500" cy="1895475"/>
    <xdr:pic>
      <xdr:nvPicPr>
        <xdr:cNvPr id="190" name="Image 189" descr="Picture"/>
        <xdr:cNvPicPr/>
      </xdr:nvPicPr>
      <xdr:blipFill>
        <a:blip r:embed="rId189" cstate="print"/>
        <a:stretch>
          <a:fillRect/>
        </a:stretch>
      </xdr:blipFill>
      <xdr:spPr>
        <a:xfrm>
          <a:off x="9829800" y="91655900"/>
          <a:ext cx="4000500" cy="1895475"/>
        </a:xfrm>
        <a:prstGeom prst="rect">
          <a:avLst/>
        </a:prstGeom>
      </xdr:spPr>
    </xdr:pic>
    <xdr:clientData/>
  </xdr:oneCellAnchor>
  <xdr:oneCellAnchor>
    <xdr:from>
      <xdr:col>8</xdr:col>
      <xdr:colOff>0</xdr:colOff>
      <xdr:row>56</xdr:row>
      <xdr:rowOff>0</xdr:rowOff>
    </xdr:from>
    <xdr:ext cx="3333750" cy="1895475"/>
    <xdr:pic>
      <xdr:nvPicPr>
        <xdr:cNvPr id="191" name="Image 190" descr="Picture"/>
        <xdr:cNvPicPr/>
      </xdr:nvPicPr>
      <xdr:blipFill>
        <a:blip r:embed="rId190" cstate="print"/>
        <a:stretch>
          <a:fillRect/>
        </a:stretch>
      </xdr:blipFill>
      <xdr:spPr>
        <a:xfrm>
          <a:off x="17449800" y="91655900"/>
          <a:ext cx="3333750" cy="1895475"/>
        </a:xfrm>
        <a:prstGeom prst="rect">
          <a:avLst/>
        </a:prstGeom>
      </xdr:spPr>
    </xdr:pic>
    <xdr:clientData/>
  </xdr:oneCellAnchor>
  <xdr:oneCellAnchor>
    <xdr:from>
      <xdr:col>10</xdr:col>
      <xdr:colOff>0</xdr:colOff>
      <xdr:row>56</xdr:row>
      <xdr:rowOff>0</xdr:rowOff>
    </xdr:from>
    <xdr:ext cx="3333750" cy="1895475"/>
    <xdr:pic>
      <xdr:nvPicPr>
        <xdr:cNvPr id="192" name="Image 191" descr="Picture"/>
        <xdr:cNvPicPr/>
      </xdr:nvPicPr>
      <xdr:blipFill>
        <a:blip r:embed="rId191" cstate="print"/>
        <a:stretch>
          <a:fillRect/>
        </a:stretch>
      </xdr:blipFill>
      <xdr:spPr>
        <a:xfrm>
          <a:off x="22250400" y="91655900"/>
          <a:ext cx="3333750" cy="1895475"/>
        </a:xfrm>
        <a:prstGeom prst="rect">
          <a:avLst/>
        </a:prstGeom>
      </xdr:spPr>
    </xdr:pic>
    <xdr:clientData/>
  </xdr:oneCellAnchor>
  <xdr:oneCellAnchor>
    <xdr:from>
      <xdr:col>1</xdr:col>
      <xdr:colOff>0</xdr:colOff>
      <xdr:row>56</xdr:row>
      <xdr:rowOff>0</xdr:rowOff>
    </xdr:from>
    <xdr:ext cx="933450" cy="942975"/>
    <xdr:pic>
      <xdr:nvPicPr>
        <xdr:cNvPr id="193" name="Image 192" descr="Picture"/>
        <xdr:cNvPicPr/>
      </xdr:nvPicPr>
      <xdr:blipFill>
        <a:blip r:embed="rId192" cstate="print"/>
        <a:stretch>
          <a:fillRect/>
        </a:stretch>
      </xdr:blipFill>
      <xdr:spPr>
        <a:xfrm>
          <a:off x="2286000" y="91655900"/>
          <a:ext cx="933450" cy="942975"/>
        </a:xfrm>
        <a:prstGeom prst="rect">
          <a:avLst/>
        </a:prstGeom>
      </xdr:spPr>
    </xdr:pic>
    <xdr:clientData/>
  </xdr:oneCellAnchor>
  <xdr:oneCellAnchor>
    <xdr:from>
      <xdr:col>6</xdr:col>
      <xdr:colOff>0</xdr:colOff>
      <xdr:row>57</xdr:row>
      <xdr:rowOff>0</xdr:rowOff>
    </xdr:from>
    <xdr:ext cx="4000500" cy="1895475"/>
    <xdr:pic>
      <xdr:nvPicPr>
        <xdr:cNvPr id="194" name="Image 193" descr="Picture"/>
        <xdr:cNvPicPr/>
      </xdr:nvPicPr>
      <xdr:blipFill>
        <a:blip r:embed="rId193" cstate="print"/>
        <a:stretch>
          <a:fillRect/>
        </a:stretch>
      </xdr:blipFill>
      <xdr:spPr>
        <a:xfrm>
          <a:off x="9829800" y="93560900"/>
          <a:ext cx="4000500" cy="1895475"/>
        </a:xfrm>
        <a:prstGeom prst="rect">
          <a:avLst/>
        </a:prstGeom>
      </xdr:spPr>
    </xdr:pic>
    <xdr:clientData/>
  </xdr:oneCellAnchor>
  <xdr:oneCellAnchor>
    <xdr:from>
      <xdr:col>8</xdr:col>
      <xdr:colOff>0</xdr:colOff>
      <xdr:row>57</xdr:row>
      <xdr:rowOff>0</xdr:rowOff>
    </xdr:from>
    <xdr:ext cx="3333750" cy="1895475"/>
    <xdr:pic>
      <xdr:nvPicPr>
        <xdr:cNvPr id="195" name="Image 194" descr="Picture"/>
        <xdr:cNvPicPr/>
      </xdr:nvPicPr>
      <xdr:blipFill>
        <a:blip r:embed="rId194" cstate="print"/>
        <a:stretch>
          <a:fillRect/>
        </a:stretch>
      </xdr:blipFill>
      <xdr:spPr>
        <a:xfrm>
          <a:off x="17449800" y="93560900"/>
          <a:ext cx="3333750" cy="1895475"/>
        </a:xfrm>
        <a:prstGeom prst="rect">
          <a:avLst/>
        </a:prstGeom>
      </xdr:spPr>
    </xdr:pic>
    <xdr:clientData/>
  </xdr:oneCellAnchor>
  <xdr:oneCellAnchor>
    <xdr:from>
      <xdr:col>10</xdr:col>
      <xdr:colOff>0</xdr:colOff>
      <xdr:row>57</xdr:row>
      <xdr:rowOff>0</xdr:rowOff>
    </xdr:from>
    <xdr:ext cx="3333750" cy="1895475"/>
    <xdr:pic>
      <xdr:nvPicPr>
        <xdr:cNvPr id="196" name="Image 195" descr="Picture"/>
        <xdr:cNvPicPr/>
      </xdr:nvPicPr>
      <xdr:blipFill>
        <a:blip r:embed="rId195" cstate="print"/>
        <a:stretch>
          <a:fillRect/>
        </a:stretch>
      </xdr:blipFill>
      <xdr:spPr>
        <a:xfrm>
          <a:off x="22250400" y="93560900"/>
          <a:ext cx="3333750" cy="1895475"/>
        </a:xfrm>
        <a:prstGeom prst="rect">
          <a:avLst/>
        </a:prstGeom>
      </xdr:spPr>
    </xdr:pic>
    <xdr:clientData/>
  </xdr:oneCellAnchor>
  <xdr:oneCellAnchor>
    <xdr:from>
      <xdr:col>1</xdr:col>
      <xdr:colOff>0</xdr:colOff>
      <xdr:row>57</xdr:row>
      <xdr:rowOff>0</xdr:rowOff>
    </xdr:from>
    <xdr:ext cx="933450" cy="942975"/>
    <xdr:pic>
      <xdr:nvPicPr>
        <xdr:cNvPr id="197" name="Image 196" descr="Picture"/>
        <xdr:cNvPicPr/>
      </xdr:nvPicPr>
      <xdr:blipFill>
        <a:blip r:embed="rId196" cstate="print"/>
        <a:stretch>
          <a:fillRect/>
        </a:stretch>
      </xdr:blipFill>
      <xdr:spPr>
        <a:xfrm>
          <a:off x="2286000" y="93560900"/>
          <a:ext cx="933450" cy="942975"/>
        </a:xfrm>
        <a:prstGeom prst="rect">
          <a:avLst/>
        </a:prstGeom>
      </xdr:spPr>
    </xdr:pic>
    <xdr:clientData/>
  </xdr:oneCellAnchor>
  <xdr:oneCellAnchor>
    <xdr:from>
      <xdr:col>6</xdr:col>
      <xdr:colOff>0</xdr:colOff>
      <xdr:row>58</xdr:row>
      <xdr:rowOff>0</xdr:rowOff>
    </xdr:from>
    <xdr:ext cx="4000500" cy="1895475"/>
    <xdr:pic>
      <xdr:nvPicPr>
        <xdr:cNvPr id="198" name="Image 197" descr="Picture"/>
        <xdr:cNvPicPr/>
      </xdr:nvPicPr>
      <xdr:blipFill>
        <a:blip r:embed="rId197" cstate="print"/>
        <a:stretch>
          <a:fillRect/>
        </a:stretch>
      </xdr:blipFill>
      <xdr:spPr>
        <a:xfrm>
          <a:off x="9829800" y="95465900"/>
          <a:ext cx="4000500" cy="1895475"/>
        </a:xfrm>
        <a:prstGeom prst="rect">
          <a:avLst/>
        </a:prstGeom>
      </xdr:spPr>
    </xdr:pic>
    <xdr:clientData/>
  </xdr:oneCellAnchor>
  <xdr:oneCellAnchor>
    <xdr:from>
      <xdr:col>8</xdr:col>
      <xdr:colOff>0</xdr:colOff>
      <xdr:row>58</xdr:row>
      <xdr:rowOff>0</xdr:rowOff>
    </xdr:from>
    <xdr:ext cx="3333750" cy="1895475"/>
    <xdr:pic>
      <xdr:nvPicPr>
        <xdr:cNvPr id="199" name="Image 198" descr="Picture"/>
        <xdr:cNvPicPr/>
      </xdr:nvPicPr>
      <xdr:blipFill>
        <a:blip r:embed="rId198" cstate="print"/>
        <a:stretch>
          <a:fillRect/>
        </a:stretch>
      </xdr:blipFill>
      <xdr:spPr>
        <a:xfrm>
          <a:off x="17449800" y="95465900"/>
          <a:ext cx="3333750" cy="1895475"/>
        </a:xfrm>
        <a:prstGeom prst="rect">
          <a:avLst/>
        </a:prstGeom>
      </xdr:spPr>
    </xdr:pic>
    <xdr:clientData/>
  </xdr:oneCellAnchor>
  <xdr:oneCellAnchor>
    <xdr:from>
      <xdr:col>10</xdr:col>
      <xdr:colOff>0</xdr:colOff>
      <xdr:row>58</xdr:row>
      <xdr:rowOff>0</xdr:rowOff>
    </xdr:from>
    <xdr:ext cx="3333750" cy="1895475"/>
    <xdr:pic>
      <xdr:nvPicPr>
        <xdr:cNvPr id="200" name="Image 199" descr="Picture"/>
        <xdr:cNvPicPr/>
      </xdr:nvPicPr>
      <xdr:blipFill>
        <a:blip r:embed="rId199" cstate="print"/>
        <a:stretch>
          <a:fillRect/>
        </a:stretch>
      </xdr:blipFill>
      <xdr:spPr>
        <a:xfrm>
          <a:off x="22250400" y="95465900"/>
          <a:ext cx="3333750" cy="1895475"/>
        </a:xfrm>
        <a:prstGeom prst="rect">
          <a:avLst/>
        </a:prstGeom>
      </xdr:spPr>
    </xdr:pic>
    <xdr:clientData/>
  </xdr:oneCellAnchor>
  <xdr:oneCellAnchor>
    <xdr:from>
      <xdr:col>1</xdr:col>
      <xdr:colOff>0</xdr:colOff>
      <xdr:row>58</xdr:row>
      <xdr:rowOff>0</xdr:rowOff>
    </xdr:from>
    <xdr:ext cx="933450" cy="942975"/>
    <xdr:pic>
      <xdr:nvPicPr>
        <xdr:cNvPr id="201" name="Image 200" descr="Picture"/>
        <xdr:cNvPicPr/>
      </xdr:nvPicPr>
      <xdr:blipFill>
        <a:blip r:embed="rId200" cstate="print"/>
        <a:stretch>
          <a:fillRect/>
        </a:stretch>
      </xdr:blipFill>
      <xdr:spPr>
        <a:xfrm>
          <a:off x="2286000" y="95465900"/>
          <a:ext cx="933450" cy="942975"/>
        </a:xfrm>
        <a:prstGeom prst="rect">
          <a:avLst/>
        </a:prstGeom>
      </xdr:spPr>
    </xdr:pic>
    <xdr:clientData/>
  </xdr:oneCellAnchor>
  <xdr:oneCellAnchor>
    <xdr:from>
      <xdr:col>6</xdr:col>
      <xdr:colOff>0</xdr:colOff>
      <xdr:row>59</xdr:row>
      <xdr:rowOff>0</xdr:rowOff>
    </xdr:from>
    <xdr:ext cx="4000500" cy="1895475"/>
    <xdr:pic>
      <xdr:nvPicPr>
        <xdr:cNvPr id="202" name="Image 201" descr="Picture"/>
        <xdr:cNvPicPr/>
      </xdr:nvPicPr>
      <xdr:blipFill>
        <a:blip r:embed="rId201" cstate="print"/>
        <a:stretch>
          <a:fillRect/>
        </a:stretch>
      </xdr:blipFill>
      <xdr:spPr>
        <a:xfrm>
          <a:off x="9829800" y="97370900"/>
          <a:ext cx="4000500" cy="1895475"/>
        </a:xfrm>
        <a:prstGeom prst="rect">
          <a:avLst/>
        </a:prstGeom>
      </xdr:spPr>
    </xdr:pic>
    <xdr:clientData/>
  </xdr:oneCellAnchor>
  <xdr:oneCellAnchor>
    <xdr:from>
      <xdr:col>8</xdr:col>
      <xdr:colOff>0</xdr:colOff>
      <xdr:row>59</xdr:row>
      <xdr:rowOff>0</xdr:rowOff>
    </xdr:from>
    <xdr:ext cx="3333750" cy="1895475"/>
    <xdr:pic>
      <xdr:nvPicPr>
        <xdr:cNvPr id="203" name="Image 202" descr="Picture"/>
        <xdr:cNvPicPr/>
      </xdr:nvPicPr>
      <xdr:blipFill>
        <a:blip r:embed="rId202" cstate="print"/>
        <a:stretch>
          <a:fillRect/>
        </a:stretch>
      </xdr:blipFill>
      <xdr:spPr>
        <a:xfrm>
          <a:off x="17449800" y="97370900"/>
          <a:ext cx="3333750" cy="1895475"/>
        </a:xfrm>
        <a:prstGeom prst="rect">
          <a:avLst/>
        </a:prstGeom>
      </xdr:spPr>
    </xdr:pic>
    <xdr:clientData/>
  </xdr:oneCellAnchor>
  <xdr:oneCellAnchor>
    <xdr:from>
      <xdr:col>10</xdr:col>
      <xdr:colOff>0</xdr:colOff>
      <xdr:row>59</xdr:row>
      <xdr:rowOff>0</xdr:rowOff>
    </xdr:from>
    <xdr:ext cx="3333750" cy="1895475"/>
    <xdr:pic>
      <xdr:nvPicPr>
        <xdr:cNvPr id="204" name="Image 203" descr="Picture"/>
        <xdr:cNvPicPr/>
      </xdr:nvPicPr>
      <xdr:blipFill>
        <a:blip r:embed="rId203" cstate="print"/>
        <a:stretch>
          <a:fillRect/>
        </a:stretch>
      </xdr:blipFill>
      <xdr:spPr>
        <a:xfrm>
          <a:off x="22250400" y="97370900"/>
          <a:ext cx="3333750" cy="1895475"/>
        </a:xfrm>
        <a:prstGeom prst="rect">
          <a:avLst/>
        </a:prstGeom>
      </xdr:spPr>
    </xdr:pic>
    <xdr:clientData/>
  </xdr:oneCellAnchor>
  <xdr:oneCellAnchor>
    <xdr:from>
      <xdr:col>1</xdr:col>
      <xdr:colOff>0</xdr:colOff>
      <xdr:row>59</xdr:row>
      <xdr:rowOff>0</xdr:rowOff>
    </xdr:from>
    <xdr:ext cx="933450" cy="942975"/>
    <xdr:pic>
      <xdr:nvPicPr>
        <xdr:cNvPr id="205" name="Image 204" descr="Picture"/>
        <xdr:cNvPicPr/>
      </xdr:nvPicPr>
      <xdr:blipFill>
        <a:blip r:embed="rId204" cstate="print"/>
        <a:stretch>
          <a:fillRect/>
        </a:stretch>
      </xdr:blipFill>
      <xdr:spPr>
        <a:xfrm>
          <a:off x="2286000" y="97370900"/>
          <a:ext cx="933450" cy="942975"/>
        </a:xfrm>
        <a:prstGeom prst="rect">
          <a:avLst/>
        </a:prstGeom>
      </xdr:spPr>
    </xdr:pic>
    <xdr:clientData/>
  </xdr:oneCellAnchor>
  <xdr:oneCellAnchor>
    <xdr:from>
      <xdr:col>6</xdr:col>
      <xdr:colOff>0</xdr:colOff>
      <xdr:row>60</xdr:row>
      <xdr:rowOff>0</xdr:rowOff>
    </xdr:from>
    <xdr:ext cx="4000500" cy="1895475"/>
    <xdr:pic>
      <xdr:nvPicPr>
        <xdr:cNvPr id="206" name="Image 205" descr="Picture"/>
        <xdr:cNvPicPr/>
      </xdr:nvPicPr>
      <xdr:blipFill>
        <a:blip r:embed="rId205" cstate="print"/>
        <a:stretch>
          <a:fillRect/>
        </a:stretch>
      </xdr:blipFill>
      <xdr:spPr>
        <a:xfrm>
          <a:off x="9829800" y="99275900"/>
          <a:ext cx="4000500" cy="1895475"/>
        </a:xfrm>
        <a:prstGeom prst="rect">
          <a:avLst/>
        </a:prstGeom>
      </xdr:spPr>
    </xdr:pic>
    <xdr:clientData/>
  </xdr:oneCellAnchor>
  <xdr:oneCellAnchor>
    <xdr:from>
      <xdr:col>8</xdr:col>
      <xdr:colOff>0</xdr:colOff>
      <xdr:row>60</xdr:row>
      <xdr:rowOff>0</xdr:rowOff>
    </xdr:from>
    <xdr:ext cx="3333750" cy="1895475"/>
    <xdr:pic>
      <xdr:nvPicPr>
        <xdr:cNvPr id="207" name="Image 206" descr="Picture"/>
        <xdr:cNvPicPr/>
      </xdr:nvPicPr>
      <xdr:blipFill>
        <a:blip r:embed="rId206" cstate="print"/>
        <a:stretch>
          <a:fillRect/>
        </a:stretch>
      </xdr:blipFill>
      <xdr:spPr>
        <a:xfrm>
          <a:off x="17449800" y="99275900"/>
          <a:ext cx="3333750" cy="1895475"/>
        </a:xfrm>
        <a:prstGeom prst="rect">
          <a:avLst/>
        </a:prstGeom>
      </xdr:spPr>
    </xdr:pic>
    <xdr:clientData/>
  </xdr:oneCellAnchor>
  <xdr:oneCellAnchor>
    <xdr:from>
      <xdr:col>10</xdr:col>
      <xdr:colOff>0</xdr:colOff>
      <xdr:row>60</xdr:row>
      <xdr:rowOff>0</xdr:rowOff>
    </xdr:from>
    <xdr:ext cx="3333750" cy="1895475"/>
    <xdr:pic>
      <xdr:nvPicPr>
        <xdr:cNvPr id="208" name="Image 207" descr="Picture"/>
        <xdr:cNvPicPr/>
      </xdr:nvPicPr>
      <xdr:blipFill>
        <a:blip r:embed="rId207" cstate="print"/>
        <a:stretch>
          <a:fillRect/>
        </a:stretch>
      </xdr:blipFill>
      <xdr:spPr>
        <a:xfrm>
          <a:off x="22250400" y="99275900"/>
          <a:ext cx="3333750" cy="1895475"/>
        </a:xfrm>
        <a:prstGeom prst="rect">
          <a:avLst/>
        </a:prstGeom>
      </xdr:spPr>
    </xdr:pic>
    <xdr:clientData/>
  </xdr:oneCellAnchor>
  <xdr:oneCellAnchor>
    <xdr:from>
      <xdr:col>1</xdr:col>
      <xdr:colOff>0</xdr:colOff>
      <xdr:row>60</xdr:row>
      <xdr:rowOff>0</xdr:rowOff>
    </xdr:from>
    <xdr:ext cx="933450" cy="942975"/>
    <xdr:pic>
      <xdr:nvPicPr>
        <xdr:cNvPr id="209" name="Image 208" descr="Picture"/>
        <xdr:cNvPicPr/>
      </xdr:nvPicPr>
      <xdr:blipFill>
        <a:blip r:embed="rId208" cstate="print"/>
        <a:stretch>
          <a:fillRect/>
        </a:stretch>
      </xdr:blipFill>
      <xdr:spPr>
        <a:xfrm>
          <a:off x="2286000" y="99275900"/>
          <a:ext cx="933450" cy="942975"/>
        </a:xfrm>
        <a:prstGeom prst="rect">
          <a:avLst/>
        </a:prstGeom>
      </xdr:spPr>
    </xdr:pic>
    <xdr:clientData/>
  </xdr:oneCellAnchor>
  <xdr:oneCellAnchor>
    <xdr:from>
      <xdr:col>6</xdr:col>
      <xdr:colOff>0</xdr:colOff>
      <xdr:row>61</xdr:row>
      <xdr:rowOff>0</xdr:rowOff>
    </xdr:from>
    <xdr:ext cx="4000500" cy="1895475"/>
    <xdr:pic>
      <xdr:nvPicPr>
        <xdr:cNvPr id="210" name="Image 209" descr="Picture"/>
        <xdr:cNvPicPr/>
      </xdr:nvPicPr>
      <xdr:blipFill>
        <a:blip r:embed="rId209" cstate="print"/>
        <a:stretch>
          <a:fillRect/>
        </a:stretch>
      </xdr:blipFill>
      <xdr:spPr>
        <a:xfrm>
          <a:off x="9829800" y="101180900"/>
          <a:ext cx="4000500" cy="1895475"/>
        </a:xfrm>
        <a:prstGeom prst="rect">
          <a:avLst/>
        </a:prstGeom>
      </xdr:spPr>
    </xdr:pic>
    <xdr:clientData/>
  </xdr:oneCellAnchor>
  <xdr:oneCellAnchor>
    <xdr:from>
      <xdr:col>8</xdr:col>
      <xdr:colOff>0</xdr:colOff>
      <xdr:row>61</xdr:row>
      <xdr:rowOff>0</xdr:rowOff>
    </xdr:from>
    <xdr:ext cx="3333750" cy="1895475"/>
    <xdr:pic>
      <xdr:nvPicPr>
        <xdr:cNvPr id="211" name="Image 210" descr="Picture"/>
        <xdr:cNvPicPr/>
      </xdr:nvPicPr>
      <xdr:blipFill>
        <a:blip r:embed="rId210" cstate="print"/>
        <a:stretch>
          <a:fillRect/>
        </a:stretch>
      </xdr:blipFill>
      <xdr:spPr>
        <a:xfrm>
          <a:off x="17449800" y="101180900"/>
          <a:ext cx="3333750" cy="1895475"/>
        </a:xfrm>
        <a:prstGeom prst="rect">
          <a:avLst/>
        </a:prstGeom>
      </xdr:spPr>
    </xdr:pic>
    <xdr:clientData/>
  </xdr:oneCellAnchor>
  <xdr:oneCellAnchor>
    <xdr:from>
      <xdr:col>10</xdr:col>
      <xdr:colOff>0</xdr:colOff>
      <xdr:row>61</xdr:row>
      <xdr:rowOff>0</xdr:rowOff>
    </xdr:from>
    <xdr:ext cx="3333750" cy="1895475"/>
    <xdr:pic>
      <xdr:nvPicPr>
        <xdr:cNvPr id="212" name="Image 211" descr="Picture"/>
        <xdr:cNvPicPr/>
      </xdr:nvPicPr>
      <xdr:blipFill>
        <a:blip r:embed="rId211" cstate="print"/>
        <a:stretch>
          <a:fillRect/>
        </a:stretch>
      </xdr:blipFill>
      <xdr:spPr>
        <a:xfrm>
          <a:off x="22250400" y="101180900"/>
          <a:ext cx="3333750" cy="1895475"/>
        </a:xfrm>
        <a:prstGeom prst="rect">
          <a:avLst/>
        </a:prstGeom>
      </xdr:spPr>
    </xdr:pic>
    <xdr:clientData/>
  </xdr:oneCellAnchor>
  <xdr:oneCellAnchor>
    <xdr:from>
      <xdr:col>1</xdr:col>
      <xdr:colOff>0</xdr:colOff>
      <xdr:row>61</xdr:row>
      <xdr:rowOff>0</xdr:rowOff>
    </xdr:from>
    <xdr:ext cx="933450" cy="942975"/>
    <xdr:pic>
      <xdr:nvPicPr>
        <xdr:cNvPr id="213" name="Image 212" descr="Picture"/>
        <xdr:cNvPicPr/>
      </xdr:nvPicPr>
      <xdr:blipFill>
        <a:blip r:embed="rId212" cstate="print"/>
        <a:stretch>
          <a:fillRect/>
        </a:stretch>
      </xdr:blipFill>
      <xdr:spPr>
        <a:xfrm>
          <a:off x="2286000" y="101180900"/>
          <a:ext cx="933450" cy="942975"/>
        </a:xfrm>
        <a:prstGeom prst="rect">
          <a:avLst/>
        </a:prstGeom>
      </xdr:spPr>
    </xdr:pic>
    <xdr:clientData/>
  </xdr:oneCellAnchor>
  <xdr:oneCellAnchor>
    <xdr:from>
      <xdr:col>6</xdr:col>
      <xdr:colOff>0</xdr:colOff>
      <xdr:row>62</xdr:row>
      <xdr:rowOff>0</xdr:rowOff>
    </xdr:from>
    <xdr:ext cx="4000500" cy="1895475"/>
    <xdr:pic>
      <xdr:nvPicPr>
        <xdr:cNvPr id="214" name="Image 213" descr="Picture"/>
        <xdr:cNvPicPr/>
      </xdr:nvPicPr>
      <xdr:blipFill>
        <a:blip r:embed="rId213" cstate="print"/>
        <a:stretch>
          <a:fillRect/>
        </a:stretch>
      </xdr:blipFill>
      <xdr:spPr>
        <a:xfrm>
          <a:off x="9829800" y="103085900"/>
          <a:ext cx="4000500" cy="1895475"/>
        </a:xfrm>
        <a:prstGeom prst="rect">
          <a:avLst/>
        </a:prstGeom>
      </xdr:spPr>
    </xdr:pic>
    <xdr:clientData/>
  </xdr:oneCellAnchor>
  <xdr:oneCellAnchor>
    <xdr:from>
      <xdr:col>8</xdr:col>
      <xdr:colOff>0</xdr:colOff>
      <xdr:row>62</xdr:row>
      <xdr:rowOff>0</xdr:rowOff>
    </xdr:from>
    <xdr:ext cx="3333750" cy="1895475"/>
    <xdr:pic>
      <xdr:nvPicPr>
        <xdr:cNvPr id="215" name="Image 214" descr="Picture"/>
        <xdr:cNvPicPr/>
      </xdr:nvPicPr>
      <xdr:blipFill>
        <a:blip r:embed="rId214" cstate="print"/>
        <a:stretch>
          <a:fillRect/>
        </a:stretch>
      </xdr:blipFill>
      <xdr:spPr>
        <a:xfrm>
          <a:off x="17449800" y="103085900"/>
          <a:ext cx="3333750" cy="1895475"/>
        </a:xfrm>
        <a:prstGeom prst="rect">
          <a:avLst/>
        </a:prstGeom>
      </xdr:spPr>
    </xdr:pic>
    <xdr:clientData/>
  </xdr:oneCellAnchor>
  <xdr:oneCellAnchor>
    <xdr:from>
      <xdr:col>10</xdr:col>
      <xdr:colOff>0</xdr:colOff>
      <xdr:row>62</xdr:row>
      <xdr:rowOff>0</xdr:rowOff>
    </xdr:from>
    <xdr:ext cx="3333750" cy="1895475"/>
    <xdr:pic>
      <xdr:nvPicPr>
        <xdr:cNvPr id="216" name="Image 215" descr="Picture"/>
        <xdr:cNvPicPr/>
      </xdr:nvPicPr>
      <xdr:blipFill>
        <a:blip r:embed="rId215" cstate="print"/>
        <a:stretch>
          <a:fillRect/>
        </a:stretch>
      </xdr:blipFill>
      <xdr:spPr>
        <a:xfrm>
          <a:off x="22250400" y="103085900"/>
          <a:ext cx="3333750" cy="1895475"/>
        </a:xfrm>
        <a:prstGeom prst="rect">
          <a:avLst/>
        </a:prstGeom>
      </xdr:spPr>
    </xdr:pic>
    <xdr:clientData/>
  </xdr:oneCellAnchor>
  <xdr:oneCellAnchor>
    <xdr:from>
      <xdr:col>1</xdr:col>
      <xdr:colOff>0</xdr:colOff>
      <xdr:row>62</xdr:row>
      <xdr:rowOff>0</xdr:rowOff>
    </xdr:from>
    <xdr:ext cx="933450" cy="942975"/>
    <xdr:pic>
      <xdr:nvPicPr>
        <xdr:cNvPr id="217" name="Image 216" descr="Picture"/>
        <xdr:cNvPicPr/>
      </xdr:nvPicPr>
      <xdr:blipFill>
        <a:blip r:embed="rId216" cstate="print"/>
        <a:stretch>
          <a:fillRect/>
        </a:stretch>
      </xdr:blipFill>
      <xdr:spPr>
        <a:xfrm>
          <a:off x="2286000" y="103085900"/>
          <a:ext cx="933450" cy="942975"/>
        </a:xfrm>
        <a:prstGeom prst="rect">
          <a:avLst/>
        </a:prstGeom>
      </xdr:spPr>
    </xdr:pic>
    <xdr:clientData/>
  </xdr:oneCellAnchor>
  <xdr:oneCellAnchor>
    <xdr:from>
      <xdr:col>6</xdr:col>
      <xdr:colOff>0</xdr:colOff>
      <xdr:row>63</xdr:row>
      <xdr:rowOff>0</xdr:rowOff>
    </xdr:from>
    <xdr:ext cx="4000500" cy="1895475"/>
    <xdr:pic>
      <xdr:nvPicPr>
        <xdr:cNvPr id="218" name="Image 217" descr="Picture"/>
        <xdr:cNvPicPr/>
      </xdr:nvPicPr>
      <xdr:blipFill>
        <a:blip r:embed="rId217" cstate="print"/>
        <a:stretch>
          <a:fillRect/>
        </a:stretch>
      </xdr:blipFill>
      <xdr:spPr>
        <a:xfrm>
          <a:off x="9829800" y="104990900"/>
          <a:ext cx="4000500" cy="1895475"/>
        </a:xfrm>
        <a:prstGeom prst="rect">
          <a:avLst/>
        </a:prstGeom>
      </xdr:spPr>
    </xdr:pic>
    <xdr:clientData/>
  </xdr:oneCellAnchor>
  <xdr:oneCellAnchor>
    <xdr:from>
      <xdr:col>8</xdr:col>
      <xdr:colOff>0</xdr:colOff>
      <xdr:row>63</xdr:row>
      <xdr:rowOff>0</xdr:rowOff>
    </xdr:from>
    <xdr:ext cx="3333750" cy="1895475"/>
    <xdr:pic>
      <xdr:nvPicPr>
        <xdr:cNvPr id="219" name="Image 218" descr="Picture"/>
        <xdr:cNvPicPr/>
      </xdr:nvPicPr>
      <xdr:blipFill>
        <a:blip r:embed="rId218" cstate="print"/>
        <a:stretch>
          <a:fillRect/>
        </a:stretch>
      </xdr:blipFill>
      <xdr:spPr>
        <a:xfrm>
          <a:off x="17449800" y="104990900"/>
          <a:ext cx="3333750" cy="1895475"/>
        </a:xfrm>
        <a:prstGeom prst="rect">
          <a:avLst/>
        </a:prstGeom>
      </xdr:spPr>
    </xdr:pic>
    <xdr:clientData/>
  </xdr:oneCellAnchor>
  <xdr:oneCellAnchor>
    <xdr:from>
      <xdr:col>10</xdr:col>
      <xdr:colOff>0</xdr:colOff>
      <xdr:row>63</xdr:row>
      <xdr:rowOff>0</xdr:rowOff>
    </xdr:from>
    <xdr:ext cx="3333750" cy="1895475"/>
    <xdr:pic>
      <xdr:nvPicPr>
        <xdr:cNvPr id="220" name="Image 219" descr="Picture"/>
        <xdr:cNvPicPr/>
      </xdr:nvPicPr>
      <xdr:blipFill>
        <a:blip r:embed="rId219" cstate="print"/>
        <a:stretch>
          <a:fillRect/>
        </a:stretch>
      </xdr:blipFill>
      <xdr:spPr>
        <a:xfrm>
          <a:off x="22250400" y="104990900"/>
          <a:ext cx="3333750" cy="1895475"/>
        </a:xfrm>
        <a:prstGeom prst="rect">
          <a:avLst/>
        </a:prstGeom>
      </xdr:spPr>
    </xdr:pic>
    <xdr:clientData/>
  </xdr:oneCellAnchor>
  <xdr:oneCellAnchor>
    <xdr:from>
      <xdr:col>1</xdr:col>
      <xdr:colOff>0</xdr:colOff>
      <xdr:row>63</xdr:row>
      <xdr:rowOff>0</xdr:rowOff>
    </xdr:from>
    <xdr:ext cx="933450" cy="942975"/>
    <xdr:pic>
      <xdr:nvPicPr>
        <xdr:cNvPr id="221" name="Image 220" descr="Picture"/>
        <xdr:cNvPicPr/>
      </xdr:nvPicPr>
      <xdr:blipFill>
        <a:blip r:embed="rId220" cstate="print"/>
        <a:stretch>
          <a:fillRect/>
        </a:stretch>
      </xdr:blipFill>
      <xdr:spPr>
        <a:xfrm>
          <a:off x="2286000" y="104990900"/>
          <a:ext cx="933450" cy="942975"/>
        </a:xfrm>
        <a:prstGeom prst="rect">
          <a:avLst/>
        </a:prstGeom>
      </xdr:spPr>
    </xdr:pic>
    <xdr:clientData/>
  </xdr:oneCellAnchor>
  <xdr:oneCellAnchor>
    <xdr:from>
      <xdr:col>6</xdr:col>
      <xdr:colOff>0</xdr:colOff>
      <xdr:row>64</xdr:row>
      <xdr:rowOff>0</xdr:rowOff>
    </xdr:from>
    <xdr:ext cx="4000500" cy="1895475"/>
    <xdr:pic>
      <xdr:nvPicPr>
        <xdr:cNvPr id="222" name="Image 221" descr="Picture"/>
        <xdr:cNvPicPr/>
      </xdr:nvPicPr>
      <xdr:blipFill>
        <a:blip r:embed="rId221" cstate="print"/>
        <a:stretch>
          <a:fillRect/>
        </a:stretch>
      </xdr:blipFill>
      <xdr:spPr>
        <a:xfrm>
          <a:off x="9829800" y="106895900"/>
          <a:ext cx="4000500" cy="1895475"/>
        </a:xfrm>
        <a:prstGeom prst="rect">
          <a:avLst/>
        </a:prstGeom>
      </xdr:spPr>
    </xdr:pic>
    <xdr:clientData/>
  </xdr:oneCellAnchor>
  <xdr:oneCellAnchor>
    <xdr:from>
      <xdr:col>8</xdr:col>
      <xdr:colOff>0</xdr:colOff>
      <xdr:row>64</xdr:row>
      <xdr:rowOff>0</xdr:rowOff>
    </xdr:from>
    <xdr:ext cx="3333750" cy="1895475"/>
    <xdr:pic>
      <xdr:nvPicPr>
        <xdr:cNvPr id="223" name="Image 222" descr="Picture"/>
        <xdr:cNvPicPr/>
      </xdr:nvPicPr>
      <xdr:blipFill>
        <a:blip r:embed="rId222" cstate="print"/>
        <a:stretch>
          <a:fillRect/>
        </a:stretch>
      </xdr:blipFill>
      <xdr:spPr>
        <a:xfrm>
          <a:off x="17449800" y="106895900"/>
          <a:ext cx="3333750" cy="1895475"/>
        </a:xfrm>
        <a:prstGeom prst="rect">
          <a:avLst/>
        </a:prstGeom>
      </xdr:spPr>
    </xdr:pic>
    <xdr:clientData/>
  </xdr:oneCellAnchor>
  <xdr:oneCellAnchor>
    <xdr:from>
      <xdr:col>10</xdr:col>
      <xdr:colOff>0</xdr:colOff>
      <xdr:row>64</xdr:row>
      <xdr:rowOff>0</xdr:rowOff>
    </xdr:from>
    <xdr:ext cx="3333750" cy="1895475"/>
    <xdr:pic>
      <xdr:nvPicPr>
        <xdr:cNvPr id="224" name="Image 223" descr="Picture"/>
        <xdr:cNvPicPr/>
      </xdr:nvPicPr>
      <xdr:blipFill>
        <a:blip r:embed="rId223" cstate="print"/>
        <a:stretch>
          <a:fillRect/>
        </a:stretch>
      </xdr:blipFill>
      <xdr:spPr>
        <a:xfrm>
          <a:off x="22250400" y="106895900"/>
          <a:ext cx="3333750" cy="1895475"/>
        </a:xfrm>
        <a:prstGeom prst="rect">
          <a:avLst/>
        </a:prstGeom>
      </xdr:spPr>
    </xdr:pic>
    <xdr:clientData/>
  </xdr:oneCellAnchor>
  <xdr:oneCellAnchor>
    <xdr:from>
      <xdr:col>1</xdr:col>
      <xdr:colOff>0</xdr:colOff>
      <xdr:row>64</xdr:row>
      <xdr:rowOff>0</xdr:rowOff>
    </xdr:from>
    <xdr:ext cx="933450" cy="942975"/>
    <xdr:pic>
      <xdr:nvPicPr>
        <xdr:cNvPr id="225" name="Image 224" descr="Picture"/>
        <xdr:cNvPicPr/>
      </xdr:nvPicPr>
      <xdr:blipFill>
        <a:blip r:embed="rId224" cstate="print"/>
        <a:stretch>
          <a:fillRect/>
        </a:stretch>
      </xdr:blipFill>
      <xdr:spPr>
        <a:xfrm>
          <a:off x="2286000" y="106895900"/>
          <a:ext cx="933450" cy="942975"/>
        </a:xfrm>
        <a:prstGeom prst="rect">
          <a:avLst/>
        </a:prstGeom>
      </xdr:spPr>
    </xdr:pic>
    <xdr:clientData/>
  </xdr:oneCellAnchor>
  <xdr:oneCellAnchor>
    <xdr:from>
      <xdr:col>6</xdr:col>
      <xdr:colOff>0</xdr:colOff>
      <xdr:row>65</xdr:row>
      <xdr:rowOff>0</xdr:rowOff>
    </xdr:from>
    <xdr:ext cx="4000500" cy="1895475"/>
    <xdr:pic>
      <xdr:nvPicPr>
        <xdr:cNvPr id="226" name="Image 225" descr="Picture"/>
        <xdr:cNvPicPr/>
      </xdr:nvPicPr>
      <xdr:blipFill>
        <a:blip r:embed="rId225" cstate="print"/>
        <a:stretch>
          <a:fillRect/>
        </a:stretch>
      </xdr:blipFill>
      <xdr:spPr>
        <a:xfrm>
          <a:off x="9829800" y="108800900"/>
          <a:ext cx="4000500" cy="1895475"/>
        </a:xfrm>
        <a:prstGeom prst="rect">
          <a:avLst/>
        </a:prstGeom>
      </xdr:spPr>
    </xdr:pic>
    <xdr:clientData/>
  </xdr:oneCellAnchor>
  <xdr:oneCellAnchor>
    <xdr:from>
      <xdr:col>8</xdr:col>
      <xdr:colOff>0</xdr:colOff>
      <xdr:row>65</xdr:row>
      <xdr:rowOff>0</xdr:rowOff>
    </xdr:from>
    <xdr:ext cx="3333750" cy="1895475"/>
    <xdr:pic>
      <xdr:nvPicPr>
        <xdr:cNvPr id="227" name="Image 226" descr="Picture"/>
        <xdr:cNvPicPr/>
      </xdr:nvPicPr>
      <xdr:blipFill>
        <a:blip r:embed="rId226" cstate="print"/>
        <a:stretch>
          <a:fillRect/>
        </a:stretch>
      </xdr:blipFill>
      <xdr:spPr>
        <a:xfrm>
          <a:off x="17449800" y="108800900"/>
          <a:ext cx="3333750" cy="1895475"/>
        </a:xfrm>
        <a:prstGeom prst="rect">
          <a:avLst/>
        </a:prstGeom>
      </xdr:spPr>
    </xdr:pic>
    <xdr:clientData/>
  </xdr:oneCellAnchor>
  <xdr:oneCellAnchor>
    <xdr:from>
      <xdr:col>10</xdr:col>
      <xdr:colOff>0</xdr:colOff>
      <xdr:row>65</xdr:row>
      <xdr:rowOff>0</xdr:rowOff>
    </xdr:from>
    <xdr:ext cx="3333750" cy="1895475"/>
    <xdr:pic>
      <xdr:nvPicPr>
        <xdr:cNvPr id="228" name="Image 227" descr="Picture"/>
        <xdr:cNvPicPr/>
      </xdr:nvPicPr>
      <xdr:blipFill>
        <a:blip r:embed="rId227" cstate="print"/>
        <a:stretch>
          <a:fillRect/>
        </a:stretch>
      </xdr:blipFill>
      <xdr:spPr>
        <a:xfrm>
          <a:off x="22250400" y="108800900"/>
          <a:ext cx="3333750" cy="1895475"/>
        </a:xfrm>
        <a:prstGeom prst="rect">
          <a:avLst/>
        </a:prstGeom>
      </xdr:spPr>
    </xdr:pic>
    <xdr:clientData/>
  </xdr:oneCellAnchor>
  <xdr:oneCellAnchor>
    <xdr:from>
      <xdr:col>1</xdr:col>
      <xdr:colOff>0</xdr:colOff>
      <xdr:row>65</xdr:row>
      <xdr:rowOff>0</xdr:rowOff>
    </xdr:from>
    <xdr:ext cx="933450" cy="942975"/>
    <xdr:pic>
      <xdr:nvPicPr>
        <xdr:cNvPr id="229" name="Image 228" descr="Picture"/>
        <xdr:cNvPicPr/>
      </xdr:nvPicPr>
      <xdr:blipFill>
        <a:blip r:embed="rId228" cstate="print"/>
        <a:stretch>
          <a:fillRect/>
        </a:stretch>
      </xdr:blipFill>
      <xdr:spPr>
        <a:xfrm>
          <a:off x="2286000" y="108800900"/>
          <a:ext cx="933450" cy="942975"/>
        </a:xfrm>
        <a:prstGeom prst="rect">
          <a:avLst/>
        </a:prstGeom>
      </xdr:spPr>
    </xdr:pic>
    <xdr:clientData/>
  </xdr:oneCellAnchor>
  <xdr:oneCellAnchor>
    <xdr:from>
      <xdr:col>6</xdr:col>
      <xdr:colOff>0</xdr:colOff>
      <xdr:row>66</xdr:row>
      <xdr:rowOff>0</xdr:rowOff>
    </xdr:from>
    <xdr:ext cx="4000500" cy="1895475"/>
    <xdr:pic>
      <xdr:nvPicPr>
        <xdr:cNvPr id="230" name="Image 229" descr="Picture"/>
        <xdr:cNvPicPr/>
      </xdr:nvPicPr>
      <xdr:blipFill>
        <a:blip r:embed="rId229" cstate="print"/>
        <a:stretch>
          <a:fillRect/>
        </a:stretch>
      </xdr:blipFill>
      <xdr:spPr>
        <a:xfrm>
          <a:off x="9829800" y="110705900"/>
          <a:ext cx="4000500" cy="1895475"/>
        </a:xfrm>
        <a:prstGeom prst="rect">
          <a:avLst/>
        </a:prstGeom>
      </xdr:spPr>
    </xdr:pic>
    <xdr:clientData/>
  </xdr:oneCellAnchor>
  <xdr:oneCellAnchor>
    <xdr:from>
      <xdr:col>8</xdr:col>
      <xdr:colOff>0</xdr:colOff>
      <xdr:row>66</xdr:row>
      <xdr:rowOff>0</xdr:rowOff>
    </xdr:from>
    <xdr:ext cx="3333750" cy="1895475"/>
    <xdr:pic>
      <xdr:nvPicPr>
        <xdr:cNvPr id="231" name="Image 230" descr="Picture"/>
        <xdr:cNvPicPr/>
      </xdr:nvPicPr>
      <xdr:blipFill>
        <a:blip r:embed="rId230" cstate="print"/>
        <a:stretch>
          <a:fillRect/>
        </a:stretch>
      </xdr:blipFill>
      <xdr:spPr>
        <a:xfrm>
          <a:off x="17449800" y="110705900"/>
          <a:ext cx="3333750" cy="1895475"/>
        </a:xfrm>
        <a:prstGeom prst="rect">
          <a:avLst/>
        </a:prstGeom>
      </xdr:spPr>
    </xdr:pic>
    <xdr:clientData/>
  </xdr:oneCellAnchor>
  <xdr:oneCellAnchor>
    <xdr:from>
      <xdr:col>10</xdr:col>
      <xdr:colOff>0</xdr:colOff>
      <xdr:row>66</xdr:row>
      <xdr:rowOff>0</xdr:rowOff>
    </xdr:from>
    <xdr:ext cx="3333750" cy="1895475"/>
    <xdr:pic>
      <xdr:nvPicPr>
        <xdr:cNvPr id="232" name="Image 231" descr="Picture"/>
        <xdr:cNvPicPr/>
      </xdr:nvPicPr>
      <xdr:blipFill>
        <a:blip r:embed="rId231" cstate="print"/>
        <a:stretch>
          <a:fillRect/>
        </a:stretch>
      </xdr:blipFill>
      <xdr:spPr>
        <a:xfrm>
          <a:off x="22250400" y="110705900"/>
          <a:ext cx="3333750" cy="1895475"/>
        </a:xfrm>
        <a:prstGeom prst="rect">
          <a:avLst/>
        </a:prstGeom>
      </xdr:spPr>
    </xdr:pic>
    <xdr:clientData/>
  </xdr:oneCellAnchor>
  <xdr:oneCellAnchor>
    <xdr:from>
      <xdr:col>1</xdr:col>
      <xdr:colOff>0</xdr:colOff>
      <xdr:row>66</xdr:row>
      <xdr:rowOff>0</xdr:rowOff>
    </xdr:from>
    <xdr:ext cx="933450" cy="942975"/>
    <xdr:pic>
      <xdr:nvPicPr>
        <xdr:cNvPr id="233" name="Image 232" descr="Picture"/>
        <xdr:cNvPicPr/>
      </xdr:nvPicPr>
      <xdr:blipFill>
        <a:blip r:embed="rId232" cstate="print"/>
        <a:stretch>
          <a:fillRect/>
        </a:stretch>
      </xdr:blipFill>
      <xdr:spPr>
        <a:xfrm>
          <a:off x="2286000" y="110705900"/>
          <a:ext cx="933450" cy="942975"/>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100"/>
  <sheetViews>
    <sheetView tabSelected="1" topLeftCell="G1" workbookViewId="0">
      <selection activeCell="L2" sqref="L2"/>
    </sheetView>
  </sheetViews>
  <sheetFormatPr defaultColWidth="9" defaultRowHeight="13.5"/>
  <cols>
    <col min="1" max="1" width="30" customWidth="1"/>
    <col min="2" max="2" width="14" customWidth="1"/>
    <col min="3" max="3" width="15" customWidth="1"/>
    <col min="4" max="4" width="40" customWidth="1"/>
    <col min="5" max="6" width="15" customWidth="1"/>
    <col min="7" max="7" width="60" customWidth="1"/>
    <col min="8" max="8" width="40" customWidth="1"/>
    <col min="9" max="9" width="50" customWidth="1"/>
    <col min="10" max="10" width="13" customWidth="1"/>
    <col min="11" max="11" width="50" customWidth="1"/>
    <col min="12" max="18" width="13" customWidth="1"/>
  </cols>
  <sheetData>
    <row r="1" spans="1:18">
      <c r="A1" t="s">
        <v>0</v>
      </c>
      <c r="B1" t="s">
        <v>1</v>
      </c>
      <c r="C1" t="s">
        <v>2</v>
      </c>
      <c r="D1" t="s">
        <v>3</v>
      </c>
      <c r="E1" t="s">
        <v>4</v>
      </c>
      <c r="F1" t="s">
        <v>5</v>
      </c>
      <c r="G1" t="s">
        <v>6</v>
      </c>
      <c r="H1" t="s">
        <v>7</v>
      </c>
      <c r="I1" t="s">
        <v>8</v>
      </c>
      <c r="J1" t="s">
        <v>9</v>
      </c>
      <c r="K1" t="s">
        <v>10</v>
      </c>
      <c r="L1" t="s">
        <v>11</v>
      </c>
      <c r="M1" t="s">
        <v>12</v>
      </c>
      <c r="N1" t="s">
        <v>13</v>
      </c>
      <c r="O1" t="s">
        <v>14</v>
      </c>
      <c r="P1" t="s">
        <v>15</v>
      </c>
      <c r="Q1" t="s">
        <v>16</v>
      </c>
      <c r="R1" t="s">
        <v>17</v>
      </c>
    </row>
    <row r="2" ht="150" customHeight="1" spans="1:18">
      <c r="A2" s="5" t="s">
        <v>18</v>
      </c>
      <c r="B2" t="str">
        <f>_xlfn.DISPIMG("ID_383819427F454B65A74944D55F260C4D",1)</f>
        <v>=DISPIMG("ID_383819427F454B65A74944D55F260C4D",1)</v>
      </c>
      <c r="C2" t="s">
        <v>19</v>
      </c>
      <c r="D2" s="5" t="s">
        <v>20</v>
      </c>
      <c r="E2" s="5" t="s">
        <v>21</v>
      </c>
      <c r="F2" t="s">
        <v>22</v>
      </c>
      <c r="G2" t="str">
        <f>_xlfn.DISPIMG("ID_B7FB724265A1495C8755C03D52513730",1)</f>
        <v>=DISPIMG("ID_B7FB724265A1495C8755C03D52513730",1)</v>
      </c>
      <c r="H2" s="5" t="s">
        <v>23</v>
      </c>
      <c r="I2" t="str">
        <f>_xlfn.DISPIMG("ID_C31A922267DD4D7AA7D1DBD0CA67E841",1)</f>
        <v>=DISPIMG("ID_C31A922267DD4D7AA7D1DBD0CA67E841",1)</v>
      </c>
      <c r="J2">
        <v>132</v>
      </c>
      <c r="K2" t="str">
        <f>_xlfn.DISPIMG("ID_D3D20D3BFE5F4B51B37FD9CA608D332B",1)</f>
        <v>=DISPIMG("ID_D3D20D3BFE5F4B51B37FD9CA608D332B",1)</v>
      </c>
      <c r="L2" t="s">
        <v>24</v>
      </c>
      <c r="M2" t="s">
        <v>25</v>
      </c>
      <c r="O2" t="s">
        <v>26</v>
      </c>
      <c r="P2" s="5" t="s">
        <v>27</v>
      </c>
      <c r="Q2" t="s">
        <v>28</v>
      </c>
      <c r="R2" s="5" t="s">
        <v>29</v>
      </c>
    </row>
    <row r="3" ht="150" customHeight="1" spans="1:18">
      <c r="A3" s="5" t="s">
        <v>30</v>
      </c>
      <c r="B3" t="str">
        <f>_xlfn.DISPIMG("ID_59789F01F73B475585D6E3ACB2D8C880",1)</f>
        <v>=DISPIMG("ID_59789F01F73B475585D6E3ACB2D8C880",1)</v>
      </c>
      <c r="C3" t="s">
        <v>31</v>
      </c>
      <c r="D3" s="5" t="s">
        <v>32</v>
      </c>
      <c r="E3" s="5" t="s">
        <v>33</v>
      </c>
      <c r="F3" t="s">
        <v>34</v>
      </c>
      <c r="G3" t="str">
        <f>_xlfn.DISPIMG("ID_B4F4E4ABC86C442D8C7B085D8579D117",1)</f>
        <v>=DISPIMG("ID_B4F4E4ABC86C442D8C7B085D8579D117",1)</v>
      </c>
      <c r="H3" s="5" t="s">
        <v>35</v>
      </c>
      <c r="I3" t="str">
        <f>_xlfn.DISPIMG("ID_C210AB0FFFE842DB99EEB4613FDEA747",1)</f>
        <v>=DISPIMG("ID_C210AB0FFFE842DB99EEB4613FDEA747",1)</v>
      </c>
      <c r="J3">
        <v>804</v>
      </c>
      <c r="K3" t="str">
        <f>_xlfn.DISPIMG("ID_34249D0C4DBB442CAE07647223A46C07",1)</f>
        <v>=DISPIMG("ID_34249D0C4DBB442CAE07647223A46C07",1)</v>
      </c>
      <c r="L3" t="s">
        <v>36</v>
      </c>
      <c r="M3" t="s">
        <v>37</v>
      </c>
      <c r="O3" t="s">
        <v>26</v>
      </c>
      <c r="P3" s="5" t="s">
        <v>27</v>
      </c>
      <c r="Q3" t="s">
        <v>38</v>
      </c>
      <c r="R3" s="5" t="s">
        <v>39</v>
      </c>
    </row>
    <row r="4" ht="150" customHeight="1" spans="1:18">
      <c r="A4" s="5" t="s">
        <v>40</v>
      </c>
      <c r="B4" t="str">
        <f>_xlfn.DISPIMG("ID_EB993F20454E4EA8A9361D1C866B8F42",1)</f>
        <v>=DISPIMG("ID_EB993F20454E4EA8A9361D1C866B8F42",1)</v>
      </c>
      <c r="C4" t="s">
        <v>41</v>
      </c>
      <c r="D4" s="5" t="s">
        <v>42</v>
      </c>
      <c r="E4" s="5" t="s">
        <v>43</v>
      </c>
      <c r="F4" t="s">
        <v>44</v>
      </c>
      <c r="G4" t="str">
        <f>_xlfn.DISPIMG("ID_89AFF2A49A96468AAED733A10EACB294",1)</f>
        <v>=DISPIMG("ID_89AFF2A49A96468AAED733A10EACB294",1)</v>
      </c>
      <c r="H4" s="5" t="s">
        <v>45</v>
      </c>
      <c r="I4" t="str">
        <f>_xlfn.DISPIMG("ID_06119BEB90FB432580D8599359AD7289",1)</f>
        <v>=DISPIMG("ID_06119BEB90FB432580D8599359AD7289",1)</v>
      </c>
      <c r="J4">
        <v>769</v>
      </c>
      <c r="K4" t="str">
        <f>_xlfn.DISPIMG("ID_7380E24886E6431EB1B3A65EFC1C6FDB",1)</f>
        <v>=DISPIMG("ID_7380E24886E6431EB1B3A65EFC1C6FDB",1)</v>
      </c>
      <c r="L4" t="s">
        <v>24</v>
      </c>
      <c r="M4" t="s">
        <v>46</v>
      </c>
      <c r="O4" t="s">
        <v>26</v>
      </c>
      <c r="P4" s="5" t="s">
        <v>27</v>
      </c>
      <c r="Q4" t="s">
        <v>28</v>
      </c>
      <c r="R4" s="5" t="s">
        <v>47</v>
      </c>
    </row>
    <row r="5" ht="150" customHeight="1" spans="1:18">
      <c r="A5" s="5" t="s">
        <v>48</v>
      </c>
      <c r="B5" t="str">
        <f>_xlfn.DISPIMG("ID_808DE685A28B49D6AB7B78012F2D9195",1)</f>
        <v>=DISPIMG("ID_808DE685A28B49D6AB7B78012F2D9195",1)</v>
      </c>
      <c r="C5" t="s">
        <v>49</v>
      </c>
      <c r="D5" s="5" t="s">
        <v>50</v>
      </c>
      <c r="E5" s="5" t="s">
        <v>51</v>
      </c>
      <c r="F5" t="s">
        <v>52</v>
      </c>
      <c r="G5" t="str">
        <f>_xlfn.DISPIMG("ID_64824C01AE48479D95AB97729B0CF68B",1)</f>
        <v>=DISPIMG("ID_64824C01AE48479D95AB97729B0CF68B",1)</v>
      </c>
      <c r="H5" s="5" t="s">
        <v>53</v>
      </c>
      <c r="I5" t="str">
        <f>_xlfn.DISPIMG("ID_81F83EA30C184B2B851733090FA195DE",1)</f>
        <v>=DISPIMG("ID_81F83EA30C184B2B851733090FA195DE",1)</v>
      </c>
      <c r="J5">
        <v>572</v>
      </c>
      <c r="K5" t="str">
        <f>_xlfn.DISPIMG("ID_22DBEC9710E045309E05359052FC14EE",1)</f>
        <v>=DISPIMG("ID_22DBEC9710E045309E05359052FC14EE",1)</v>
      </c>
      <c r="L5" t="s">
        <v>24</v>
      </c>
      <c r="M5" t="s">
        <v>37</v>
      </c>
      <c r="N5" t="s">
        <v>54</v>
      </c>
      <c r="O5" t="s">
        <v>55</v>
      </c>
      <c r="P5" s="5" t="s">
        <v>56</v>
      </c>
      <c r="Q5" t="s">
        <v>28</v>
      </c>
      <c r="R5" s="5" t="s">
        <v>57</v>
      </c>
    </row>
    <row r="6" ht="150" customHeight="1" spans="1:18">
      <c r="A6" s="5" t="s">
        <v>58</v>
      </c>
      <c r="B6" t="str">
        <f>_xlfn.DISPIMG("ID_3E8ECBC226584EECA391D0EA14C1FC4D",1)</f>
        <v>=DISPIMG("ID_3E8ECBC226584EECA391D0EA14C1FC4D",1)</v>
      </c>
      <c r="C6" t="s">
        <v>59</v>
      </c>
      <c r="D6" s="5" t="s">
        <v>60</v>
      </c>
      <c r="E6" s="5" t="s">
        <v>61</v>
      </c>
      <c r="F6" t="s">
        <v>62</v>
      </c>
      <c r="G6" t="str">
        <f>_xlfn.DISPIMG("ID_DB0C08494E4F4E1E83701AC0C6312175",1)</f>
        <v>=DISPIMG("ID_DB0C08494E4F4E1E83701AC0C6312175",1)</v>
      </c>
      <c r="H6" s="5" t="s">
        <v>63</v>
      </c>
      <c r="I6" t="str">
        <f>_xlfn.DISPIMG("ID_83F87B516D8E44CC9B026D20002A8FC4",1)</f>
        <v>=DISPIMG("ID_83F87B516D8E44CC9B026D20002A8FC4",1)</v>
      </c>
      <c r="J6">
        <v>609</v>
      </c>
      <c r="K6" t="str">
        <f>_xlfn.DISPIMG("ID_6B66C1DB1E0A447C9DAA474A2ECDD666",1)</f>
        <v>=DISPIMG("ID_6B66C1DB1E0A447C9DAA474A2ECDD666",1)</v>
      </c>
      <c r="L6" t="s">
        <v>64</v>
      </c>
      <c r="M6" t="s">
        <v>65</v>
      </c>
      <c r="N6" t="s">
        <v>66</v>
      </c>
      <c r="O6" t="s">
        <v>55</v>
      </c>
      <c r="P6" s="5" t="s">
        <v>67</v>
      </c>
      <c r="Q6" t="s">
        <v>38</v>
      </c>
      <c r="R6" s="5" t="s">
        <v>68</v>
      </c>
    </row>
    <row r="7" ht="150" customHeight="1" spans="1:18">
      <c r="A7" s="5" t="s">
        <v>69</v>
      </c>
      <c r="B7" t="str">
        <f>_xlfn.DISPIMG("ID_2696DEE446124E88858429CA10478872",1)</f>
        <v>=DISPIMG("ID_2696DEE446124E88858429CA10478872",1)</v>
      </c>
      <c r="C7" t="s">
        <v>70</v>
      </c>
      <c r="D7" s="5" t="s">
        <v>71</v>
      </c>
      <c r="E7" s="5" t="s">
        <v>72</v>
      </c>
      <c r="F7" t="s">
        <v>73</v>
      </c>
      <c r="G7" t="str">
        <f>_xlfn.DISPIMG("ID_0E7F4AAD615C4F7AB0D45A0145B32C25",1)</f>
        <v>=DISPIMG("ID_0E7F4AAD615C4F7AB0D45A0145B32C25",1)</v>
      </c>
      <c r="H7" s="5" t="s">
        <v>74</v>
      </c>
      <c r="I7" t="str">
        <f>_xlfn.DISPIMG("ID_50791126E3414E0CAA243696E620AA90",1)</f>
        <v>=DISPIMG("ID_50791126E3414E0CAA243696E620AA90",1)</v>
      </c>
      <c r="J7">
        <v>621</v>
      </c>
      <c r="K7" t="str">
        <f>_xlfn.DISPIMG("ID_3F9EFB1BF521460289F37351FD9EBDA2",1)</f>
        <v>=DISPIMG("ID_3F9EFB1BF521460289F37351FD9EBDA2",1)</v>
      </c>
      <c r="L7" t="s">
        <v>24</v>
      </c>
      <c r="M7" t="s">
        <v>75</v>
      </c>
      <c r="N7" t="s">
        <v>76</v>
      </c>
      <c r="O7" t="s">
        <v>55</v>
      </c>
      <c r="P7" s="5" t="s">
        <v>77</v>
      </c>
      <c r="Q7" t="s">
        <v>28</v>
      </c>
      <c r="R7" s="5" t="s">
        <v>29</v>
      </c>
    </row>
    <row r="8" ht="150" customHeight="1" spans="1:18">
      <c r="A8" s="5" t="s">
        <v>78</v>
      </c>
      <c r="B8" t="str">
        <f>_xlfn.DISPIMG("ID_F24E6B751E4B4FE6B65AAA2B63203B4C",1)</f>
        <v>=DISPIMG("ID_F24E6B751E4B4FE6B65AAA2B63203B4C",1)</v>
      </c>
      <c r="C8" t="s">
        <v>79</v>
      </c>
      <c r="D8" s="5" t="s">
        <v>80</v>
      </c>
      <c r="E8" s="5" t="s">
        <v>81</v>
      </c>
      <c r="F8" t="s">
        <v>82</v>
      </c>
      <c r="G8" t="str">
        <f>_xlfn.DISPIMG("ID_160F1EBBB10B4551A57A825A7619539F",1)</f>
        <v>=DISPIMG("ID_160F1EBBB10B4551A57A825A7619539F",1)</v>
      </c>
      <c r="H8" s="5" t="s">
        <v>83</v>
      </c>
      <c r="I8" t="str">
        <f>_xlfn.DISPIMG("ID_EAF74F33F46A480F9CD972756867AF44",1)</f>
        <v>=DISPIMG("ID_EAF74F33F46A480F9CD972756867AF44",1)</v>
      </c>
      <c r="J8">
        <v>592</v>
      </c>
      <c r="K8" t="str">
        <f>_xlfn.DISPIMG("ID_80B55738B3BA4FAAB18DAB940BB850C3",1)</f>
        <v>=DISPIMG("ID_80B55738B3BA4FAAB18DAB940BB850C3",1)</v>
      </c>
      <c r="L8" t="s">
        <v>24</v>
      </c>
      <c r="M8" t="s">
        <v>84</v>
      </c>
      <c r="N8" t="s">
        <v>54</v>
      </c>
      <c r="O8" t="s">
        <v>55</v>
      </c>
      <c r="P8" s="5" t="s">
        <v>85</v>
      </c>
      <c r="Q8" t="s">
        <v>28</v>
      </c>
      <c r="R8" s="5" t="s">
        <v>57</v>
      </c>
    </row>
    <row r="9" ht="150" customHeight="1" spans="1:18">
      <c r="A9" s="5" t="s">
        <v>86</v>
      </c>
      <c r="B9" t="str">
        <f>_xlfn.DISPIMG("ID_CB3B4C22B946406FBE4629C75274A15D",1)</f>
        <v>=DISPIMG("ID_CB3B4C22B946406FBE4629C75274A15D",1)</v>
      </c>
      <c r="C9" t="s">
        <v>87</v>
      </c>
      <c r="D9" s="5" t="s">
        <v>88</v>
      </c>
      <c r="E9" s="5" t="s">
        <v>89</v>
      </c>
      <c r="F9" t="s">
        <v>90</v>
      </c>
      <c r="G9" t="str">
        <f>_xlfn.DISPIMG("ID_4A673A699E3E4E968CA28091EE3B6540",1)</f>
        <v>=DISPIMG("ID_4A673A699E3E4E968CA28091EE3B6540",1)</v>
      </c>
      <c r="H9" s="5" t="s">
        <v>91</v>
      </c>
      <c r="I9" t="str">
        <f>_xlfn.DISPIMG("ID_B0A6283A61BF417292AFE5948D203FFB",1)</f>
        <v>=DISPIMG("ID_B0A6283A61BF417292AFE5948D203FFB",1)</v>
      </c>
      <c r="J9">
        <v>921</v>
      </c>
      <c r="K9" t="str">
        <f>_xlfn.DISPIMG("ID_39EF91A3252B4B4182AFA7E12C5B6CE2",1)</f>
        <v>=DISPIMG("ID_39EF91A3252B4B4182AFA7E12C5B6CE2",1)</v>
      </c>
      <c r="L9" t="s">
        <v>36</v>
      </c>
      <c r="M9" t="s">
        <v>92</v>
      </c>
      <c r="N9" t="s">
        <v>93</v>
      </c>
      <c r="O9" t="s">
        <v>55</v>
      </c>
      <c r="P9" s="5" t="s">
        <v>94</v>
      </c>
      <c r="Q9" t="s">
        <v>38</v>
      </c>
      <c r="R9" s="5" t="s">
        <v>95</v>
      </c>
    </row>
    <row r="10" ht="150" customHeight="1" spans="1:18">
      <c r="A10" s="5" t="s">
        <v>96</v>
      </c>
      <c r="B10" t="str">
        <f>_xlfn.DISPIMG("ID_C90B02B6A5464289A675E5C4FD09554B",1)</f>
        <v>=DISPIMG("ID_C90B02B6A5464289A675E5C4FD09554B",1)</v>
      </c>
      <c r="C10" t="s">
        <v>97</v>
      </c>
      <c r="D10" s="5" t="s">
        <v>98</v>
      </c>
      <c r="E10" s="5" t="s">
        <v>99</v>
      </c>
      <c r="F10" t="s">
        <v>100</v>
      </c>
      <c r="G10" t="str">
        <f>_xlfn.DISPIMG("ID_4E130AC61C1445B4883FA9386FE6F1A6",1)</f>
        <v>=DISPIMG("ID_4E130AC61C1445B4883FA9386FE6F1A6",1)</v>
      </c>
      <c r="H10" s="5" t="s">
        <v>101</v>
      </c>
      <c r="I10" t="str">
        <f>_xlfn.DISPIMG("ID_CA1ECABB95D848DC92C7D643193C1F99",1)</f>
        <v>=DISPIMG("ID_CA1ECABB95D848DC92C7D643193C1F99",1)</v>
      </c>
      <c r="J10">
        <v>871</v>
      </c>
      <c r="K10" t="str">
        <f>_xlfn.DISPIMG("ID_166CC3AC804B459FA05D8755EA53EEE4",1)</f>
        <v>=DISPIMG("ID_166CC3AC804B459FA05D8755EA53EEE4",1)</v>
      </c>
      <c r="L10" t="s">
        <v>24</v>
      </c>
      <c r="M10" t="s">
        <v>37</v>
      </c>
      <c r="O10" t="s">
        <v>26</v>
      </c>
      <c r="P10" s="5" t="s">
        <v>27</v>
      </c>
      <c r="Q10" t="s">
        <v>28</v>
      </c>
      <c r="R10" s="5" t="s">
        <v>47</v>
      </c>
    </row>
    <row r="11" ht="150" customHeight="1" spans="1:18">
      <c r="A11" s="5" t="s">
        <v>102</v>
      </c>
      <c r="B11" t="str">
        <f>_xlfn.DISPIMG("ID_DFD03148C23F4156A239D8E223127C40",1)</f>
        <v>=DISPIMG("ID_DFD03148C23F4156A239D8E223127C40",1)</v>
      </c>
      <c r="C11" t="s">
        <v>103</v>
      </c>
      <c r="D11" s="5" t="s">
        <v>104</v>
      </c>
      <c r="E11" s="5" t="s">
        <v>105</v>
      </c>
      <c r="F11" t="s">
        <v>106</v>
      </c>
      <c r="G11" t="str">
        <f>_xlfn.DISPIMG("ID_102B04C9473D4B24A2E74EF1FD3E9D31",1)</f>
        <v>=DISPIMG("ID_102B04C9473D4B24A2E74EF1FD3E9D31",1)</v>
      </c>
      <c r="H11" s="5" t="s">
        <v>107</v>
      </c>
      <c r="I11" t="str">
        <f>_xlfn.DISPIMG("ID_E39B41EF77EC453396CBE4F68DB86C09",1)</f>
        <v>=DISPIMG("ID_E39B41EF77EC453396CBE4F68DB86C09",1)</v>
      </c>
      <c r="J11">
        <v>660</v>
      </c>
      <c r="K11" t="str">
        <f>_xlfn.DISPIMG("ID_74C95352CEC74764AE4D0ABB7F81475F",1)</f>
        <v>=DISPIMG("ID_74C95352CEC74764AE4D0ABB7F81475F",1)</v>
      </c>
      <c r="L11" t="s">
        <v>24</v>
      </c>
      <c r="M11" t="s">
        <v>108</v>
      </c>
      <c r="N11" t="s">
        <v>54</v>
      </c>
      <c r="O11" t="s">
        <v>55</v>
      </c>
      <c r="P11" s="5" t="s">
        <v>109</v>
      </c>
      <c r="Q11" t="s">
        <v>28</v>
      </c>
      <c r="R11" s="5" t="s">
        <v>110</v>
      </c>
    </row>
    <row r="12" ht="150" customHeight="1" spans="1:18">
      <c r="A12" s="5" t="s">
        <v>111</v>
      </c>
      <c r="B12" t="str">
        <f>_xlfn.DISPIMG("ID_BF34CA368C3A4F14BB0B592A220F2B83",1)</f>
        <v>=DISPIMG("ID_BF34CA368C3A4F14BB0B592A220F2B83",1)</v>
      </c>
      <c r="C12" t="s">
        <v>112</v>
      </c>
      <c r="D12" s="5" t="s">
        <v>113</v>
      </c>
      <c r="E12" s="5" t="s">
        <v>114</v>
      </c>
      <c r="F12" t="s">
        <v>115</v>
      </c>
      <c r="G12" t="str">
        <f>_xlfn.DISPIMG("ID_E902F3B5E77B42F3A191414D2F03A7F7",1)</f>
        <v>=DISPIMG("ID_E902F3B5E77B42F3A191414D2F03A7F7",1)</v>
      </c>
      <c r="H12" s="5" t="s">
        <v>116</v>
      </c>
      <c r="I12" t="str">
        <f>_xlfn.DISPIMG("ID_B82847D285A14D76BDE74CC0262DB389",1)</f>
        <v>=DISPIMG("ID_B82847D285A14D76BDE74CC0262DB389",1)</v>
      </c>
      <c r="J12">
        <v>304</v>
      </c>
      <c r="K12" t="str">
        <f>_xlfn.DISPIMG("ID_ADB827221BBF47F985BE70F327FCC9E1",1)</f>
        <v>=DISPIMG("ID_ADB827221BBF47F985BE70F327FCC9E1",1)</v>
      </c>
      <c r="L12" t="s">
        <v>24</v>
      </c>
      <c r="M12" t="s">
        <v>37</v>
      </c>
      <c r="O12" t="s">
        <v>26</v>
      </c>
      <c r="P12" s="5" t="s">
        <v>27</v>
      </c>
      <c r="Q12" t="s">
        <v>28</v>
      </c>
      <c r="R12" s="5" t="s">
        <v>29</v>
      </c>
    </row>
    <row r="13" ht="150" customHeight="1" spans="1:18">
      <c r="A13" s="5" t="s">
        <v>117</v>
      </c>
      <c r="B13" t="str">
        <f>_xlfn.DISPIMG("ID_3C652D6604CA4CEF9DB992FBCECCA29E",1)</f>
        <v>=DISPIMG("ID_3C652D6604CA4CEF9DB992FBCECCA29E",1)</v>
      </c>
      <c r="C13" t="s">
        <v>118</v>
      </c>
      <c r="D13" s="5" t="s">
        <v>119</v>
      </c>
      <c r="E13" s="5" t="s">
        <v>120</v>
      </c>
      <c r="F13" t="s">
        <v>121</v>
      </c>
      <c r="G13" t="str">
        <f>_xlfn.DISPIMG("ID_70326CA6FC1E4719B65D07364813F1F2",1)</f>
        <v>=DISPIMG("ID_70326CA6FC1E4719B65D07364813F1F2",1)</v>
      </c>
      <c r="H13" s="5" t="s">
        <v>122</v>
      </c>
      <c r="I13" t="str">
        <f>_xlfn.DISPIMG("ID_F96DB401F1D94FA2B5E5B1C5529033C9",1)</f>
        <v>=DISPIMG("ID_F96DB401F1D94FA2B5E5B1C5529033C9",1)</v>
      </c>
      <c r="J13">
        <v>538</v>
      </c>
      <c r="K13" t="str">
        <f>_xlfn.DISPIMG("ID_088AC561DBE4497AB9F13D93EAEB07E7",1)</f>
        <v>=DISPIMG("ID_088AC561DBE4497AB9F13D93EAEB07E7",1)</v>
      </c>
      <c r="L13" t="s">
        <v>64</v>
      </c>
      <c r="M13" t="s">
        <v>123</v>
      </c>
      <c r="N13" t="s">
        <v>54</v>
      </c>
      <c r="O13" t="s">
        <v>55</v>
      </c>
      <c r="P13" s="5" t="s">
        <v>124</v>
      </c>
      <c r="Q13" t="s">
        <v>38</v>
      </c>
      <c r="R13" s="5" t="s">
        <v>68</v>
      </c>
    </row>
    <row r="14" ht="150" customHeight="1" spans="1:18">
      <c r="A14" s="5" t="s">
        <v>125</v>
      </c>
      <c r="B14" t="str">
        <f>_xlfn.DISPIMG("ID_C27A3B0FAA0F4C7389F7A97965098733",1)</f>
        <v>=DISPIMG("ID_C27A3B0FAA0F4C7389F7A97965098733",1)</v>
      </c>
      <c r="C14" t="s">
        <v>126</v>
      </c>
      <c r="D14" s="5" t="s">
        <v>127</v>
      </c>
      <c r="E14" s="5" t="s">
        <v>128</v>
      </c>
      <c r="F14" t="s">
        <v>129</v>
      </c>
      <c r="G14" t="str">
        <f>_xlfn.DISPIMG("ID_8B7D6D9C368744BF85A5AB716DA8120D",1)</f>
        <v>=DISPIMG("ID_8B7D6D9C368744BF85A5AB716DA8120D",1)</v>
      </c>
      <c r="H14" s="5" t="s">
        <v>130</v>
      </c>
      <c r="I14" t="str">
        <f>_xlfn.DISPIMG("ID_E124687CD3A94921A092134777DC8D46",1)</f>
        <v>=DISPIMG("ID_E124687CD3A94921A092134777DC8D46",1)</v>
      </c>
      <c r="J14">
        <v>513</v>
      </c>
      <c r="K14" t="str">
        <f>_xlfn.DISPIMG("ID_B3A1D54B05094145BC11DB730E18E817",1)</f>
        <v>=DISPIMG("ID_B3A1D54B05094145BC11DB730E18E817",1)</v>
      </c>
      <c r="L14" t="s">
        <v>36</v>
      </c>
      <c r="M14" t="s">
        <v>131</v>
      </c>
      <c r="N14" t="s">
        <v>54</v>
      </c>
      <c r="O14" t="s">
        <v>55</v>
      </c>
      <c r="P14" s="5" t="s">
        <v>94</v>
      </c>
      <c r="Q14" t="s">
        <v>38</v>
      </c>
      <c r="R14" s="5" t="s">
        <v>95</v>
      </c>
    </row>
    <row r="15" ht="150" customHeight="1" spans="1:18">
      <c r="A15" s="5" t="s">
        <v>132</v>
      </c>
      <c r="B15" t="str">
        <f>_xlfn.DISPIMG("ID_F1C6F565D1CE41399C156CE9F49DE4FF",1)</f>
        <v>=DISPIMG("ID_F1C6F565D1CE41399C156CE9F49DE4FF",1)</v>
      </c>
      <c r="C15" t="s">
        <v>133</v>
      </c>
      <c r="D15" s="5" t="s">
        <v>134</v>
      </c>
      <c r="E15" s="5" t="s">
        <v>135</v>
      </c>
      <c r="F15" t="s">
        <v>136</v>
      </c>
      <c r="G15" t="str">
        <f>_xlfn.DISPIMG("ID_E2326718E5EC4798A9D2BF2CF52AD2E7",1)</f>
        <v>=DISPIMG("ID_E2326718E5EC4798A9D2BF2CF52AD2E7",1)</v>
      </c>
      <c r="H15" s="5" t="s">
        <v>137</v>
      </c>
      <c r="I15" t="str">
        <f>_xlfn.DISPIMG("ID_5BB9C2A4B439471480EE5DBB685C96E8",1)</f>
        <v>=DISPIMG("ID_5BB9C2A4B439471480EE5DBB685C96E8",1)</v>
      </c>
      <c r="J15">
        <v>71</v>
      </c>
      <c r="K15" t="str">
        <f>_xlfn.DISPIMG("ID_764A4BF72C2A49B6BA4D214D7D46A998",1)</f>
        <v>=DISPIMG("ID_764A4BF72C2A49B6BA4D214D7D46A998",1)</v>
      </c>
      <c r="L15" t="s">
        <v>24</v>
      </c>
      <c r="M15" t="s">
        <v>131</v>
      </c>
      <c r="N15" t="s">
        <v>138</v>
      </c>
      <c r="O15" t="s">
        <v>55</v>
      </c>
      <c r="P15" s="5" t="s">
        <v>139</v>
      </c>
      <c r="Q15" t="s">
        <v>28</v>
      </c>
      <c r="R15" s="5" t="s">
        <v>29</v>
      </c>
    </row>
    <row r="16" ht="150" customHeight="1" spans="1:18">
      <c r="A16" s="5" t="s">
        <v>140</v>
      </c>
      <c r="B16" t="str">
        <f>_xlfn.DISPIMG("ID_96D93217469E4E15A3967E7E8BBEE008",1)</f>
        <v>=DISPIMG("ID_96D93217469E4E15A3967E7E8BBEE008",1)</v>
      </c>
      <c r="C16" t="s">
        <v>141</v>
      </c>
      <c r="D16" s="5" t="s">
        <v>142</v>
      </c>
      <c r="E16" s="5" t="s">
        <v>143</v>
      </c>
      <c r="F16" t="s">
        <v>144</v>
      </c>
      <c r="G16" t="str">
        <f>_xlfn.DISPIMG("ID_8C3081F006024FCEACDA0E74184231B2",1)</f>
        <v>=DISPIMG("ID_8C3081F006024FCEACDA0E74184231B2",1)</v>
      </c>
      <c r="H16" s="5" t="s">
        <v>145</v>
      </c>
      <c r="I16" t="str">
        <f>_xlfn.DISPIMG("ID_6B46F385679B4F949F173A181373F299",1)</f>
        <v>=DISPIMG("ID_6B46F385679B4F949F173A181373F299",1)</v>
      </c>
      <c r="J16">
        <v>431</v>
      </c>
      <c r="K16" t="str">
        <f>_xlfn.DISPIMG("ID_072EFD0DFAF146D9853CC3C8EFAEE3D5",1)</f>
        <v>=DISPIMG("ID_072EFD0DFAF146D9853CC3C8EFAEE3D5",1)</v>
      </c>
      <c r="L16" t="s">
        <v>64</v>
      </c>
      <c r="M16" t="s">
        <v>123</v>
      </c>
      <c r="N16" t="s">
        <v>54</v>
      </c>
      <c r="O16" t="s">
        <v>55</v>
      </c>
      <c r="P16" s="5" t="s">
        <v>146</v>
      </c>
      <c r="Q16" t="s">
        <v>38</v>
      </c>
      <c r="R16" s="5" t="s">
        <v>68</v>
      </c>
    </row>
    <row r="17" ht="150" customHeight="1" spans="1:18">
      <c r="A17" s="5" t="s">
        <v>147</v>
      </c>
      <c r="B17" t="str">
        <f>_xlfn.DISPIMG("ID_AC175644B4034BD8977822E20AA73C56",1)</f>
        <v>=DISPIMG("ID_AC175644B4034BD8977822E20AA73C56",1)</v>
      </c>
      <c r="C17" t="s">
        <v>148</v>
      </c>
      <c r="D17" s="5" t="s">
        <v>149</v>
      </c>
      <c r="E17" s="5" t="s">
        <v>150</v>
      </c>
      <c r="F17" t="s">
        <v>151</v>
      </c>
      <c r="G17" t="str">
        <f>_xlfn.DISPIMG("ID_986A3EE89BA94A7AADF55FF08C5C206B",1)</f>
        <v>=DISPIMG("ID_986A3EE89BA94A7AADF55FF08C5C206B",1)</v>
      </c>
      <c r="H17" s="5" t="s">
        <v>152</v>
      </c>
      <c r="I17" t="str">
        <f>_xlfn.DISPIMG("ID_3C6AA8DB8B304A4DBB0A180323B04BB4",1)</f>
        <v>=DISPIMG("ID_3C6AA8DB8B304A4DBB0A180323B04BB4",1)</v>
      </c>
      <c r="J17">
        <v>465</v>
      </c>
      <c r="K17" t="str">
        <f>_xlfn.DISPIMG("ID_F6AE85A1EE08464C83ADE85D73DF0FC5",1)</f>
        <v>=DISPIMG("ID_F6AE85A1EE08464C83ADE85D73DF0FC5",1)</v>
      </c>
      <c r="L17" t="s">
        <v>153</v>
      </c>
      <c r="M17" t="s">
        <v>154</v>
      </c>
      <c r="O17" t="s">
        <v>26</v>
      </c>
      <c r="P17" s="5" t="s">
        <v>27</v>
      </c>
      <c r="Q17" t="s">
        <v>26</v>
      </c>
      <c r="R17" s="5" t="s">
        <v>155</v>
      </c>
    </row>
    <row r="18" ht="150" customHeight="1" spans="1:18">
      <c r="A18" s="5" t="s">
        <v>156</v>
      </c>
      <c r="B18" t="str">
        <f>_xlfn.DISPIMG("ID_62981F860F9F4305879FAA3B9E13A79B",1)</f>
        <v>=DISPIMG("ID_62981F860F9F4305879FAA3B9E13A79B",1)</v>
      </c>
      <c r="C18" t="s">
        <v>157</v>
      </c>
      <c r="D18" s="5" t="s">
        <v>158</v>
      </c>
      <c r="E18" s="5" t="s">
        <v>159</v>
      </c>
      <c r="F18" t="s">
        <v>160</v>
      </c>
      <c r="G18" t="str">
        <f>_xlfn.DISPIMG("ID_AAC0CBB132F4488C90AE1F69D9CDE3EA",1)</f>
        <v>=DISPIMG("ID_AAC0CBB132F4488C90AE1F69D9CDE3EA",1)</v>
      </c>
      <c r="H18" s="5" t="s">
        <v>130</v>
      </c>
      <c r="I18" t="str">
        <f>_xlfn.DISPIMG("ID_282CDE68F36C43C8B56816976024F05D",1)</f>
        <v>=DISPIMG("ID_282CDE68F36C43C8B56816976024F05D",1)</v>
      </c>
      <c r="J18">
        <v>457</v>
      </c>
      <c r="K18" t="str">
        <f>_xlfn.DISPIMG("ID_424C1B7FA2DA4F0692E5AB58681E65F2",1)</f>
        <v>=DISPIMG("ID_424C1B7FA2DA4F0692E5AB58681E65F2",1)</v>
      </c>
      <c r="L18" t="s">
        <v>36</v>
      </c>
      <c r="M18" t="s">
        <v>123</v>
      </c>
      <c r="N18" t="s">
        <v>54</v>
      </c>
      <c r="O18" t="s">
        <v>55</v>
      </c>
      <c r="P18" s="5" t="s">
        <v>161</v>
      </c>
      <c r="Q18" t="s">
        <v>38</v>
      </c>
      <c r="R18" s="5" t="s">
        <v>162</v>
      </c>
    </row>
    <row r="19" ht="150" customHeight="1" spans="1:18">
      <c r="A19" s="5" t="s">
        <v>163</v>
      </c>
      <c r="B19" t="str">
        <f>_xlfn.DISPIMG("ID_4E156A3EA3FD4E999FC8A4D7F2DC9E4C",1)</f>
        <v>=DISPIMG("ID_4E156A3EA3FD4E999FC8A4D7F2DC9E4C",1)</v>
      </c>
      <c r="C19" t="s">
        <v>164</v>
      </c>
      <c r="D19" s="5" t="s">
        <v>165</v>
      </c>
      <c r="E19" s="5" t="s">
        <v>166</v>
      </c>
      <c r="F19" t="s">
        <v>167</v>
      </c>
      <c r="G19" t="str">
        <f>_xlfn.DISPIMG("ID_78CEB27348154FF89FB25475B3C90796",1)</f>
        <v>=DISPIMG("ID_78CEB27348154FF89FB25475B3C90796",1)</v>
      </c>
      <c r="H19" s="5" t="s">
        <v>168</v>
      </c>
      <c r="I19" t="str">
        <f>_xlfn.DISPIMG("ID_CA92FB01F00F419AB1D9872D49CF0D69",1)</f>
        <v>=DISPIMG("ID_CA92FB01F00F419AB1D9872D49CF0D69",1)</v>
      </c>
      <c r="J19">
        <v>286</v>
      </c>
      <c r="K19" t="str">
        <f>_xlfn.DISPIMG("ID_5A3961539D5741EF9EB0350D082F2C89",1)</f>
        <v>=DISPIMG("ID_5A3961539D5741EF9EB0350D082F2C89",1)</v>
      </c>
      <c r="L19" t="s">
        <v>153</v>
      </c>
      <c r="M19" t="s">
        <v>169</v>
      </c>
      <c r="N19" t="s">
        <v>170</v>
      </c>
      <c r="O19" t="s">
        <v>55</v>
      </c>
      <c r="P19" s="5" t="s">
        <v>94</v>
      </c>
      <c r="Q19" t="s">
        <v>38</v>
      </c>
      <c r="R19" s="5" t="s">
        <v>95</v>
      </c>
    </row>
    <row r="20" ht="150" customHeight="1" spans="1:18">
      <c r="A20" s="5" t="s">
        <v>171</v>
      </c>
      <c r="B20" t="str">
        <f>_xlfn.DISPIMG("ID_A17BCA9BD78E43E5B7DB96EB4234CE23",1)</f>
        <v>=DISPIMG("ID_A17BCA9BD78E43E5B7DB96EB4234CE23",1)</v>
      </c>
      <c r="C20" t="s">
        <v>172</v>
      </c>
      <c r="D20" s="5" t="s">
        <v>173</v>
      </c>
      <c r="E20" s="5" t="s">
        <v>174</v>
      </c>
      <c r="F20" t="s">
        <v>175</v>
      </c>
      <c r="G20" t="str">
        <f>_xlfn.DISPIMG("ID_AAC53F72E50A42858B1A56A5B8CE6E68",1)</f>
        <v>=DISPIMG("ID_AAC53F72E50A42858B1A56A5B8CE6E68",1)</v>
      </c>
      <c r="H20" s="5" t="s">
        <v>176</v>
      </c>
      <c r="I20" t="str">
        <f>_xlfn.DISPIMG("ID_DBEF5548C8CA4A7BA748B1CCA4EA890B",1)</f>
        <v>=DISPIMG("ID_DBEF5548C8CA4A7BA748B1CCA4EA890B",1)</v>
      </c>
      <c r="J20">
        <v>305</v>
      </c>
      <c r="K20" t="str">
        <f>_xlfn.DISPIMG("ID_A87B25312DEC4D84B7E2C6676D93774A",1)</f>
        <v>=DISPIMG("ID_A87B25312DEC4D84B7E2C6676D93774A",1)</v>
      </c>
      <c r="L20" t="s">
        <v>36</v>
      </c>
      <c r="M20" t="s">
        <v>177</v>
      </c>
      <c r="N20" t="s">
        <v>178</v>
      </c>
      <c r="O20" t="s">
        <v>55</v>
      </c>
      <c r="P20" s="5" t="s">
        <v>56</v>
      </c>
      <c r="Q20" t="s">
        <v>38</v>
      </c>
      <c r="R20" s="5" t="s">
        <v>162</v>
      </c>
    </row>
    <row r="21" ht="150" customHeight="1" spans="1:18">
      <c r="A21" s="5" t="s">
        <v>179</v>
      </c>
      <c r="B21" t="str">
        <f>_xlfn.DISPIMG("ID_987F4A2A0C9347FDA4916B132BEE8B0C",1)</f>
        <v>=DISPIMG("ID_987F4A2A0C9347FDA4916B132BEE8B0C",1)</v>
      </c>
      <c r="C21" t="s">
        <v>180</v>
      </c>
      <c r="D21" s="5" t="s">
        <v>181</v>
      </c>
      <c r="E21" s="5" t="s">
        <v>182</v>
      </c>
      <c r="F21" t="s">
        <v>183</v>
      </c>
      <c r="G21" t="str">
        <f>_xlfn.DISPIMG("ID_992ACD8D81C74B04BC5C51BB1B591345",1)</f>
        <v>=DISPIMG("ID_992ACD8D81C74B04BC5C51BB1B591345",1)</v>
      </c>
      <c r="H21" s="5" t="s">
        <v>130</v>
      </c>
      <c r="I21" t="str">
        <f>_xlfn.DISPIMG("ID_56F2EB2E431345DBA5803E7EE6870A51",1)</f>
        <v>=DISPIMG("ID_56F2EB2E431345DBA5803E7EE6870A51",1)</v>
      </c>
      <c r="J21">
        <v>472</v>
      </c>
      <c r="K21" t="str">
        <f>_xlfn.DISPIMG("ID_2F6D589BDAE046599D08EBA9949B2C8F",1)</f>
        <v>=DISPIMG("ID_2F6D589BDAE046599D08EBA9949B2C8F",1)</v>
      </c>
      <c r="L21" t="s">
        <v>24</v>
      </c>
      <c r="M21" t="s">
        <v>184</v>
      </c>
      <c r="N21" t="s">
        <v>185</v>
      </c>
      <c r="O21" t="s">
        <v>55</v>
      </c>
      <c r="P21" s="5" t="s">
        <v>161</v>
      </c>
      <c r="Q21" t="s">
        <v>28</v>
      </c>
      <c r="R21" s="5" t="s">
        <v>57</v>
      </c>
    </row>
    <row r="22" ht="150" customHeight="1" spans="1:18">
      <c r="A22" s="5" t="s">
        <v>186</v>
      </c>
      <c r="B22" t="str">
        <f>_xlfn.DISPIMG("ID_338A4CCEEC784AC1A67698445F47AFF9",1)</f>
        <v>=DISPIMG("ID_338A4CCEEC784AC1A67698445F47AFF9",1)</v>
      </c>
      <c r="C22" t="s">
        <v>187</v>
      </c>
      <c r="D22" s="5" t="s">
        <v>188</v>
      </c>
      <c r="E22" s="5" t="s">
        <v>189</v>
      </c>
      <c r="F22" t="s">
        <v>190</v>
      </c>
      <c r="G22" t="str">
        <f>_xlfn.DISPIMG("ID_6A07030705B54DE78DAA83D5CD61CB6D",1)</f>
        <v>=DISPIMG("ID_6A07030705B54DE78DAA83D5CD61CB6D",1)</v>
      </c>
      <c r="H22" s="5" t="s">
        <v>191</v>
      </c>
      <c r="I22" t="str">
        <f>_xlfn.DISPIMG("ID_BF15A1C87F6A4F30826265A095653FAA",1)</f>
        <v>=DISPIMG("ID_BF15A1C87F6A4F30826265A095653FAA",1)</v>
      </c>
      <c r="J22">
        <v>532</v>
      </c>
      <c r="K22" t="str">
        <f>_xlfn.DISPIMG("ID_59013DF777F243EA9914F65F28EBE893",1)</f>
        <v>=DISPIMG("ID_59013DF777F243EA9914F65F28EBE893",1)</v>
      </c>
      <c r="L22" t="s">
        <v>36</v>
      </c>
      <c r="M22" t="s">
        <v>192</v>
      </c>
      <c r="N22" t="s">
        <v>76</v>
      </c>
      <c r="O22" t="s">
        <v>55</v>
      </c>
      <c r="P22" s="5" t="s">
        <v>77</v>
      </c>
      <c r="Q22" t="s">
        <v>38</v>
      </c>
      <c r="R22" s="5" t="s">
        <v>193</v>
      </c>
    </row>
    <row r="23" ht="150" customHeight="1" spans="1:18">
      <c r="A23" s="5" t="s">
        <v>194</v>
      </c>
      <c r="B23" t="str">
        <f>_xlfn.DISPIMG("ID_71553E6E73344171AFFD81C47A9B676F",1)</f>
        <v>=DISPIMG("ID_71553E6E73344171AFFD81C47A9B676F",1)</v>
      </c>
      <c r="C23" t="s">
        <v>195</v>
      </c>
      <c r="D23" s="5" t="s">
        <v>196</v>
      </c>
      <c r="E23" s="5" t="s">
        <v>197</v>
      </c>
      <c r="F23" t="s">
        <v>198</v>
      </c>
      <c r="G23" t="str">
        <f>_xlfn.DISPIMG("ID_B604C2D2D3EF4D02B2E60F807AE9EE2C",1)</f>
        <v>=DISPIMG("ID_B604C2D2D3EF4D02B2E60F807AE9EE2C",1)</v>
      </c>
      <c r="H23" s="5" t="s">
        <v>122</v>
      </c>
      <c r="I23" t="str">
        <f>_xlfn.DISPIMG("ID_A8DE8920BCE2480C8CDB3FCE6F5CA961",1)</f>
        <v>=DISPIMG("ID_A8DE8920BCE2480C8CDB3FCE6F5CA961",1)</v>
      </c>
      <c r="J23">
        <v>529</v>
      </c>
      <c r="K23" t="str">
        <f>_xlfn.DISPIMG("ID_4BC56A268C864FEF8D816E5A006939BF",1)</f>
        <v>=DISPIMG("ID_4BC56A268C864FEF8D816E5A006939BF",1)</v>
      </c>
      <c r="L23" t="s">
        <v>36</v>
      </c>
      <c r="M23" t="s">
        <v>199</v>
      </c>
      <c r="N23" t="s">
        <v>54</v>
      </c>
      <c r="O23" t="s">
        <v>55</v>
      </c>
      <c r="P23" s="5" t="s">
        <v>124</v>
      </c>
      <c r="Q23" t="s">
        <v>38</v>
      </c>
      <c r="R23" s="5" t="s">
        <v>162</v>
      </c>
    </row>
    <row r="24" ht="150" customHeight="1" spans="1:18">
      <c r="A24" s="5" t="s">
        <v>200</v>
      </c>
      <c r="B24" t="str">
        <f>_xlfn.DISPIMG("ID_E0BF0AC8F5E34402B074D369C1C29254",1)</f>
        <v>=DISPIMG("ID_E0BF0AC8F5E34402B074D369C1C29254",1)</v>
      </c>
      <c r="C24" t="s">
        <v>201</v>
      </c>
      <c r="D24" s="5" t="s">
        <v>202</v>
      </c>
      <c r="E24" s="5" t="s">
        <v>203</v>
      </c>
      <c r="F24" t="s">
        <v>204</v>
      </c>
      <c r="G24" t="str">
        <f>_xlfn.DISPIMG("ID_148D211666444C37BB6D3EAA6591AC2D",1)</f>
        <v>=DISPIMG("ID_148D211666444C37BB6D3EAA6591AC2D",1)</v>
      </c>
      <c r="H24" s="5" t="s">
        <v>205</v>
      </c>
      <c r="I24" t="str">
        <f>_xlfn.DISPIMG("ID_F1C438D9DB8049179EDF70AA60BBDCDB",1)</f>
        <v>=DISPIMG("ID_F1C438D9DB8049179EDF70AA60BBDCDB",1)</v>
      </c>
      <c r="J24">
        <v>577</v>
      </c>
      <c r="K24" t="str">
        <f>_xlfn.DISPIMG("ID_6D0E0FD95D8B4F5E814B4139AAA938BF",1)</f>
        <v>=DISPIMG("ID_6D0E0FD95D8B4F5E814B4139AAA938BF",1)</v>
      </c>
      <c r="L24" t="s">
        <v>24</v>
      </c>
      <c r="M24" t="s">
        <v>206</v>
      </c>
      <c r="N24" t="s">
        <v>185</v>
      </c>
      <c r="O24" t="s">
        <v>55</v>
      </c>
      <c r="P24" s="5" t="s">
        <v>94</v>
      </c>
      <c r="Q24" t="s">
        <v>38</v>
      </c>
      <c r="R24" s="5" t="s">
        <v>95</v>
      </c>
    </row>
    <row r="25" ht="150" customHeight="1" spans="1:18">
      <c r="A25" s="5" t="s">
        <v>207</v>
      </c>
      <c r="B25" t="str">
        <f>_xlfn.DISPIMG("ID_8FE716E69938475B8B064BA19C7F4334",1)</f>
        <v>=DISPIMG("ID_8FE716E69938475B8B064BA19C7F4334",1)</v>
      </c>
      <c r="C25" t="s">
        <v>208</v>
      </c>
      <c r="D25" s="5" t="s">
        <v>209</v>
      </c>
      <c r="E25" s="5" t="s">
        <v>210</v>
      </c>
      <c r="F25" t="s">
        <v>211</v>
      </c>
      <c r="G25" t="str">
        <f>_xlfn.DISPIMG("ID_30227BB6E7C64C318D1F6C26D25B10C9",1)</f>
        <v>=DISPIMG("ID_30227BB6E7C64C318D1F6C26D25B10C9",1)</v>
      </c>
      <c r="H25" s="5" t="s">
        <v>212</v>
      </c>
      <c r="I25" t="str">
        <f>_xlfn.DISPIMG("ID_C0133318EA4A41828C7FD2250AE5ECD5",1)</f>
        <v>=DISPIMG("ID_C0133318EA4A41828C7FD2250AE5ECD5",1)</v>
      </c>
      <c r="J25">
        <v>427</v>
      </c>
      <c r="K25" t="str">
        <f>_xlfn.DISPIMG("ID_0E7FE879D83A4829B7B7545C9B4F24E5",1)</f>
        <v>=DISPIMG("ID_0E7FE879D83A4829B7B7545C9B4F24E5",1)</v>
      </c>
      <c r="L25" t="s">
        <v>36</v>
      </c>
      <c r="M25" t="s">
        <v>199</v>
      </c>
      <c r="N25" t="s">
        <v>54</v>
      </c>
      <c r="O25" t="s">
        <v>55</v>
      </c>
      <c r="P25" s="5" t="s">
        <v>161</v>
      </c>
      <c r="Q25" t="s">
        <v>38</v>
      </c>
      <c r="R25" s="5" t="s">
        <v>162</v>
      </c>
    </row>
    <row r="26" ht="150" customHeight="1" spans="1:18">
      <c r="A26" s="5" t="s">
        <v>213</v>
      </c>
      <c r="B26" t="str">
        <f>_xlfn.DISPIMG("ID_19D2804BDD26475C98F51AE5430E61EE",1)</f>
        <v>=DISPIMG("ID_19D2804BDD26475C98F51AE5430E61EE",1)</v>
      </c>
      <c r="C26" t="s">
        <v>214</v>
      </c>
      <c r="D26" s="5" t="s">
        <v>215</v>
      </c>
      <c r="E26" s="5" t="s">
        <v>216</v>
      </c>
      <c r="F26" t="s">
        <v>217</v>
      </c>
      <c r="G26" t="str">
        <f>_xlfn.DISPIMG("ID_548679D561A64636958BF4CE6823CE42",1)</f>
        <v>=DISPIMG("ID_548679D561A64636958BF4CE6823CE42",1)</v>
      </c>
      <c r="H26" s="5" t="s">
        <v>218</v>
      </c>
      <c r="I26" t="str">
        <f>_xlfn.DISPIMG("ID_FB72D7084E1B4C88A252F2D41F8EF068",1)</f>
        <v>=DISPIMG("ID_FB72D7084E1B4C88A252F2D41F8EF068",1)</v>
      </c>
      <c r="J26">
        <v>274</v>
      </c>
      <c r="K26" t="str">
        <f>_xlfn.DISPIMG("ID_99F59768BE98473DADD14069BB7D0D79",1)</f>
        <v>=DISPIMG("ID_99F59768BE98473DADD14069BB7D0D79",1)</v>
      </c>
      <c r="L26" t="s">
        <v>36</v>
      </c>
      <c r="M26" t="s">
        <v>219</v>
      </c>
      <c r="N26" t="s">
        <v>54</v>
      </c>
      <c r="O26" t="s">
        <v>220</v>
      </c>
      <c r="P26" s="5" t="s">
        <v>221</v>
      </c>
      <c r="Q26" t="s">
        <v>28</v>
      </c>
      <c r="R26" s="5" t="s">
        <v>222</v>
      </c>
    </row>
    <row r="27" ht="150" customHeight="1" spans="1:18">
      <c r="A27" s="5" t="s">
        <v>223</v>
      </c>
      <c r="B27" t="str">
        <f>_xlfn.DISPIMG("ID_E3E18B07AE9A4121A0DAA61E2197A95B",1)</f>
        <v>=DISPIMG("ID_E3E18B07AE9A4121A0DAA61E2197A95B",1)</v>
      </c>
      <c r="C27" t="s">
        <v>224</v>
      </c>
      <c r="D27" s="5" t="s">
        <v>225</v>
      </c>
      <c r="E27" s="5" t="s">
        <v>166</v>
      </c>
      <c r="F27" t="s">
        <v>226</v>
      </c>
      <c r="G27" t="str">
        <f>_xlfn.DISPIMG("ID_89F71B7C5DBD44A2940D861683D036E5",1)</f>
        <v>=DISPIMG("ID_89F71B7C5DBD44A2940D861683D036E5",1)</v>
      </c>
      <c r="H27" s="5" t="s">
        <v>227</v>
      </c>
      <c r="I27" t="str">
        <f>_xlfn.DISPIMG("ID_22B4DECC0C8846CBB7AC29742BE7E763",1)</f>
        <v>=DISPIMG("ID_22B4DECC0C8846CBB7AC29742BE7E763",1)</v>
      </c>
      <c r="J27">
        <v>518</v>
      </c>
      <c r="K27" t="str">
        <f>_xlfn.DISPIMG("ID_0A94BC9DD4EE48EB92FB3A7999B11595",1)</f>
        <v>=DISPIMG("ID_0A94BC9DD4EE48EB92FB3A7999B11595",1)</v>
      </c>
      <c r="L27" t="s">
        <v>24</v>
      </c>
      <c r="M27" t="s">
        <v>228</v>
      </c>
      <c r="O27" t="s">
        <v>26</v>
      </c>
      <c r="P27" s="5" t="s">
        <v>27</v>
      </c>
      <c r="Q27" t="s">
        <v>28</v>
      </c>
      <c r="R27" s="5" t="s">
        <v>47</v>
      </c>
    </row>
    <row r="28" ht="150" customHeight="1" spans="1:18">
      <c r="A28" s="5" t="s">
        <v>229</v>
      </c>
      <c r="B28" t="str">
        <f>_xlfn.DISPIMG("ID_1DA8915A88C34747965CE6BBF7D79839",1)</f>
        <v>=DISPIMG("ID_1DA8915A88C34747965CE6BBF7D79839",1)</v>
      </c>
      <c r="C28" t="s">
        <v>230</v>
      </c>
      <c r="D28" s="5" t="s">
        <v>231</v>
      </c>
      <c r="E28" s="5" t="s">
        <v>232</v>
      </c>
      <c r="F28" t="s">
        <v>233</v>
      </c>
      <c r="G28" t="str">
        <f>_xlfn.DISPIMG("ID_B634FB8028454FEBA29768C5A2C597DD",1)</f>
        <v>=DISPIMG("ID_B634FB8028454FEBA29768C5A2C597DD",1)</v>
      </c>
      <c r="H28" s="5" t="s">
        <v>234</v>
      </c>
      <c r="I28" t="str">
        <f>_xlfn.DISPIMG("ID_4EBC588FDBE84457B0765637DC691A19",1)</f>
        <v>=DISPIMG("ID_4EBC588FDBE84457B0765637DC691A19",1)</v>
      </c>
      <c r="J28">
        <v>482</v>
      </c>
      <c r="K28" t="str">
        <f>_xlfn.DISPIMG("ID_2744468D75F84FC0B38E9798840D0455",1)</f>
        <v>=DISPIMG("ID_2744468D75F84FC0B38E9798840D0455",1)</v>
      </c>
      <c r="L28" t="s">
        <v>36</v>
      </c>
      <c r="M28" t="s">
        <v>235</v>
      </c>
      <c r="N28" t="s">
        <v>170</v>
      </c>
      <c r="O28" t="s">
        <v>55</v>
      </c>
      <c r="P28" s="5" t="s">
        <v>94</v>
      </c>
      <c r="Q28" t="s">
        <v>38</v>
      </c>
      <c r="R28" s="5" t="s">
        <v>95</v>
      </c>
    </row>
    <row r="29" ht="150" customHeight="1" spans="1:18">
      <c r="A29" s="5" t="s">
        <v>236</v>
      </c>
      <c r="B29" t="str">
        <f>_xlfn.DISPIMG("ID_FFAF3F967A974E288C45050465B18F5A",1)</f>
        <v>=DISPIMG("ID_FFAF3F967A974E288C45050465B18F5A",1)</v>
      </c>
      <c r="C29" t="s">
        <v>237</v>
      </c>
      <c r="D29" s="5" t="s">
        <v>238</v>
      </c>
      <c r="E29" s="5" t="s">
        <v>239</v>
      </c>
      <c r="F29" t="s">
        <v>240</v>
      </c>
      <c r="G29" t="str">
        <f>_xlfn.DISPIMG("ID_CD2219C546EB4E5F87C0EDAAA857D405",1)</f>
        <v>=DISPIMG("ID_CD2219C546EB4E5F87C0EDAAA857D405",1)</v>
      </c>
      <c r="H29" s="5" t="s">
        <v>130</v>
      </c>
      <c r="I29" t="str">
        <f>_xlfn.DISPIMG("ID_1F79CA92FF9148109D95049290F29F46",1)</f>
        <v>=DISPIMG("ID_1F79CA92FF9148109D95049290F29F46",1)</v>
      </c>
      <c r="J29">
        <v>580</v>
      </c>
      <c r="K29" t="str">
        <f>_xlfn.DISPIMG("ID_B797CBE5ED394BFDA26AB51D995989D1",1)</f>
        <v>=DISPIMG("ID_B797CBE5ED394BFDA26AB51D995989D1",1)</v>
      </c>
      <c r="L29" t="s">
        <v>24</v>
      </c>
      <c r="M29" t="s">
        <v>241</v>
      </c>
      <c r="N29" t="s">
        <v>242</v>
      </c>
      <c r="O29" t="s">
        <v>55</v>
      </c>
      <c r="P29" s="5" t="s">
        <v>243</v>
      </c>
      <c r="Q29" t="s">
        <v>28</v>
      </c>
      <c r="R29" s="5" t="s">
        <v>29</v>
      </c>
    </row>
    <row r="30" ht="150" customHeight="1" spans="1:18">
      <c r="A30" s="5" t="s">
        <v>244</v>
      </c>
      <c r="B30" t="str">
        <f>_xlfn.DISPIMG("ID_CBE2C40CDE6B442C9E8FBD82C5CBF9E2",1)</f>
        <v>=DISPIMG("ID_CBE2C40CDE6B442C9E8FBD82C5CBF9E2",1)</v>
      </c>
      <c r="C30" t="s">
        <v>245</v>
      </c>
      <c r="D30" s="5" t="s">
        <v>246</v>
      </c>
      <c r="E30" s="5" t="s">
        <v>247</v>
      </c>
      <c r="F30" t="s">
        <v>248</v>
      </c>
      <c r="G30" t="str">
        <f>_xlfn.DISPIMG("ID_FD3DD8543239472991B21C8E789E1C5E",1)</f>
        <v>=DISPIMG("ID_FD3DD8543239472991B21C8E789E1C5E",1)</v>
      </c>
      <c r="H30" s="5" t="s">
        <v>249</v>
      </c>
      <c r="I30" t="str">
        <f>_xlfn.DISPIMG("ID_CDFDB0BCDDB94CDE82084F167B4A73EA",1)</f>
        <v>=DISPIMG("ID_CDFDB0BCDDB94CDE82084F167B4A73EA",1)</v>
      </c>
      <c r="J30">
        <v>395</v>
      </c>
      <c r="K30" t="str">
        <f>_xlfn.DISPIMG("ID_02D81B535CEA41988BE803A7A3494426",1)</f>
        <v>=DISPIMG("ID_02D81B535CEA41988BE803A7A3494426",1)</v>
      </c>
      <c r="L30" t="s">
        <v>64</v>
      </c>
      <c r="M30" t="s">
        <v>250</v>
      </c>
      <c r="N30" t="s">
        <v>251</v>
      </c>
      <c r="O30" t="s">
        <v>55</v>
      </c>
      <c r="P30" s="5" t="s">
        <v>252</v>
      </c>
      <c r="Q30" t="s">
        <v>38</v>
      </c>
      <c r="R30" s="5" t="s">
        <v>193</v>
      </c>
    </row>
    <row r="31" ht="150" customHeight="1" spans="1:18">
      <c r="A31" s="5" t="s">
        <v>253</v>
      </c>
      <c r="B31" t="str">
        <f>_xlfn.DISPIMG("ID_AAB44331B3E94E3D8CD895F1EC54E50E",1)</f>
        <v>=DISPIMG("ID_AAB44331B3E94E3D8CD895F1EC54E50E",1)</v>
      </c>
      <c r="C31" t="s">
        <v>254</v>
      </c>
      <c r="D31" s="5" t="s">
        <v>255</v>
      </c>
      <c r="E31" s="5" t="s">
        <v>256</v>
      </c>
      <c r="F31" t="s">
        <v>257</v>
      </c>
      <c r="G31" t="str">
        <f>_xlfn.DISPIMG("ID_B888ADE8FB9B467DAC2C8B1893204657",1)</f>
        <v>=DISPIMG("ID_B888ADE8FB9B467DAC2C8B1893204657",1)</v>
      </c>
      <c r="H31" s="5" t="s">
        <v>258</v>
      </c>
      <c r="I31" t="str">
        <f>_xlfn.DISPIMG("ID_6221FBF595BF4E65BB8728EB1AC8977B",1)</f>
        <v>=DISPIMG("ID_6221FBF595BF4E65BB8728EB1AC8977B",1)</v>
      </c>
      <c r="J31">
        <v>490</v>
      </c>
      <c r="K31" t="str">
        <f>_xlfn.DISPIMG("ID_F90A0E540EB2419C9627F3A9E1EE7645",1)</f>
        <v>=DISPIMG("ID_F90A0E540EB2419C9627F3A9E1EE7645",1)</v>
      </c>
      <c r="L31" t="s">
        <v>36</v>
      </c>
      <c r="M31" t="s">
        <v>123</v>
      </c>
      <c r="N31" t="s">
        <v>259</v>
      </c>
      <c r="O31" t="s">
        <v>55</v>
      </c>
      <c r="P31" s="5" t="s">
        <v>260</v>
      </c>
      <c r="Q31" t="s">
        <v>38</v>
      </c>
      <c r="R31" s="5" t="s">
        <v>193</v>
      </c>
    </row>
    <row r="32" ht="150" customHeight="1" spans="1:18">
      <c r="A32" s="5" t="s">
        <v>261</v>
      </c>
      <c r="B32" t="str">
        <f>_xlfn.DISPIMG("ID_E461CEE79777465787FB353FC7753BBA",1)</f>
        <v>=DISPIMG("ID_E461CEE79777465787FB353FC7753BBA",1)</v>
      </c>
      <c r="C32" t="s">
        <v>262</v>
      </c>
      <c r="D32" s="5" t="s">
        <v>263</v>
      </c>
      <c r="E32" s="5" t="s">
        <v>264</v>
      </c>
      <c r="F32" t="s">
        <v>265</v>
      </c>
      <c r="G32" t="str">
        <f>_xlfn.DISPIMG("ID_A03062AC14324367B22C9EDB22A33E8B",1)</f>
        <v>=DISPIMG("ID_A03062AC14324367B22C9EDB22A33E8B",1)</v>
      </c>
      <c r="H32" s="5" t="s">
        <v>266</v>
      </c>
      <c r="I32" t="str">
        <f>_xlfn.DISPIMG("ID_A1906025EE1546F4BCCEF4A79E312779",1)</f>
        <v>=DISPIMG("ID_A1906025EE1546F4BCCEF4A79E312779",1)</v>
      </c>
      <c r="J32">
        <v>81</v>
      </c>
      <c r="K32" t="str">
        <f>_xlfn.DISPIMG("ID_0628C489CDB04292BB390CBB8FF2E1F6",1)</f>
        <v>=DISPIMG("ID_0628C489CDB04292BB390CBB8FF2E1F6",1)</v>
      </c>
      <c r="L32" t="s">
        <v>36</v>
      </c>
      <c r="M32" t="s">
        <v>123</v>
      </c>
      <c r="N32" t="s">
        <v>267</v>
      </c>
      <c r="O32" t="s">
        <v>55</v>
      </c>
      <c r="P32" s="5" t="s">
        <v>268</v>
      </c>
      <c r="Q32" t="s">
        <v>38</v>
      </c>
      <c r="R32" s="5" t="s">
        <v>39</v>
      </c>
    </row>
    <row r="33" ht="150" customHeight="1" spans="1:18">
      <c r="A33" s="5" t="s">
        <v>269</v>
      </c>
      <c r="B33" t="str">
        <f>_xlfn.DISPIMG("ID_B5E6CFB53C634836B8EF0A0D5A0E52D1",1)</f>
        <v>=DISPIMG("ID_B5E6CFB53C634836B8EF0A0D5A0E52D1",1)</v>
      </c>
      <c r="C33" t="s">
        <v>270</v>
      </c>
      <c r="D33" s="5" t="s">
        <v>271</v>
      </c>
      <c r="E33" s="5" t="s">
        <v>272</v>
      </c>
      <c r="F33" t="s">
        <v>44</v>
      </c>
      <c r="G33" t="str">
        <f>_xlfn.DISPIMG("ID_F7167E6ECD8B4DB88943028EF3DC3947",1)</f>
        <v>=DISPIMG("ID_F7167E6ECD8B4DB88943028EF3DC3947",1)</v>
      </c>
      <c r="H33" s="5" t="s">
        <v>130</v>
      </c>
      <c r="I33" t="str">
        <f>_xlfn.DISPIMG("ID_27523813559D47948C1DDAF18A6CFDC9",1)</f>
        <v>=DISPIMG("ID_27523813559D47948C1DDAF18A6CFDC9",1)</v>
      </c>
      <c r="J33">
        <v>458</v>
      </c>
      <c r="K33" t="str">
        <f>_xlfn.DISPIMG("ID_4C5FF262A58946B080186B47B72A1038",1)</f>
        <v>=DISPIMG("ID_4C5FF262A58946B080186B47B72A1038",1)</v>
      </c>
      <c r="L33" t="s">
        <v>36</v>
      </c>
      <c r="M33" t="s">
        <v>169</v>
      </c>
      <c r="O33" t="s">
        <v>26</v>
      </c>
      <c r="P33" s="5" t="s">
        <v>27</v>
      </c>
      <c r="Q33" t="s">
        <v>38</v>
      </c>
      <c r="R33" s="5" t="s">
        <v>39</v>
      </c>
    </row>
    <row r="34" ht="150" customHeight="1" spans="1:18">
      <c r="A34" s="5" t="s">
        <v>273</v>
      </c>
      <c r="B34" t="str">
        <f>_xlfn.DISPIMG("ID_E1BEF490939044E08D67A99652B93B4C",1)</f>
        <v>=DISPIMG("ID_E1BEF490939044E08D67A99652B93B4C",1)</v>
      </c>
      <c r="C34" t="s">
        <v>274</v>
      </c>
      <c r="D34" s="5" t="s">
        <v>275</v>
      </c>
      <c r="E34" s="5" t="s">
        <v>135</v>
      </c>
      <c r="F34" t="s">
        <v>276</v>
      </c>
      <c r="G34" t="str">
        <f>_xlfn.DISPIMG("ID_B2335E7E76154B2B9420E11739FACDF6",1)</f>
        <v>=DISPIMG("ID_B2335E7E76154B2B9420E11739FACDF6",1)</v>
      </c>
      <c r="H34" s="5" t="s">
        <v>277</v>
      </c>
      <c r="I34" t="str">
        <f>_xlfn.DISPIMG("ID_BD0521F1F08A4F42A1D68494DF3E65D5",1)</f>
        <v>=DISPIMG("ID_BD0521F1F08A4F42A1D68494DF3E65D5",1)</v>
      </c>
      <c r="J34">
        <v>370</v>
      </c>
      <c r="K34" t="str">
        <f>_xlfn.DISPIMG("ID_9FEEB8028E864F7A81B92A2C1EA54B7C",1)</f>
        <v>=DISPIMG("ID_9FEEB8028E864F7A81B92A2C1EA54B7C",1)</v>
      </c>
      <c r="L34" t="s">
        <v>153</v>
      </c>
      <c r="M34" t="s">
        <v>219</v>
      </c>
      <c r="N34" t="s">
        <v>278</v>
      </c>
      <c r="O34" t="s">
        <v>55</v>
      </c>
      <c r="P34" s="5" t="s">
        <v>279</v>
      </c>
      <c r="Q34" t="s">
        <v>26</v>
      </c>
      <c r="R34" s="5" t="s">
        <v>155</v>
      </c>
    </row>
    <row r="35" ht="150" customHeight="1" spans="1:18">
      <c r="A35" s="5" t="s">
        <v>280</v>
      </c>
      <c r="B35" t="str">
        <f>_xlfn.DISPIMG("ID_47A1B6D02AD341F6B943C7C777A2B1FD",1)</f>
        <v>=DISPIMG("ID_47A1B6D02AD341F6B943C7C777A2B1FD",1)</v>
      </c>
      <c r="C35" t="s">
        <v>281</v>
      </c>
      <c r="D35" s="5" t="s">
        <v>282</v>
      </c>
      <c r="E35" s="5" t="s">
        <v>283</v>
      </c>
      <c r="F35" t="s">
        <v>284</v>
      </c>
      <c r="G35" t="str">
        <f>_xlfn.DISPIMG("ID_A7EE0EB4163E4817BD358BF08C57A43E",1)</f>
        <v>=DISPIMG("ID_A7EE0EB4163E4817BD358BF08C57A43E",1)</v>
      </c>
      <c r="H35" s="5" t="s">
        <v>285</v>
      </c>
      <c r="I35" t="str">
        <f>_xlfn.DISPIMG("ID_CC3E9D01B8B341E7932D4B4B23C4D947",1)</f>
        <v>=DISPIMG("ID_CC3E9D01B8B341E7932D4B4B23C4D947",1)</v>
      </c>
      <c r="J35">
        <v>493</v>
      </c>
      <c r="K35" t="str">
        <f>_xlfn.DISPIMG("ID_BD8F8DC77C4F4E658243692CD00336F5",1)</f>
        <v>=DISPIMG("ID_BD8F8DC77C4F4E658243692CD00336F5",1)</v>
      </c>
      <c r="L35" t="s">
        <v>36</v>
      </c>
      <c r="M35" t="s">
        <v>219</v>
      </c>
      <c r="N35" t="s">
        <v>54</v>
      </c>
      <c r="O35" t="s">
        <v>55</v>
      </c>
      <c r="P35" s="5" t="s">
        <v>161</v>
      </c>
      <c r="Q35" t="s">
        <v>38</v>
      </c>
      <c r="R35" s="5" t="s">
        <v>162</v>
      </c>
    </row>
    <row r="36" ht="150" customHeight="1" spans="1:18">
      <c r="A36" s="5" t="s">
        <v>286</v>
      </c>
      <c r="B36" t="str">
        <f>_xlfn.DISPIMG("ID_65C057E32FE945E4A073C8A1715E7136",1)</f>
        <v>=DISPIMG("ID_65C057E32FE945E4A073C8A1715E7136",1)</v>
      </c>
      <c r="C36" t="s">
        <v>287</v>
      </c>
      <c r="D36" s="5" t="s">
        <v>288</v>
      </c>
      <c r="E36" s="5" t="s">
        <v>289</v>
      </c>
      <c r="F36" t="s">
        <v>290</v>
      </c>
      <c r="G36" t="str">
        <f>_xlfn.DISPIMG("ID_95AD46239A62431E88BD59B3AF287376",1)</f>
        <v>=DISPIMG("ID_95AD46239A62431E88BD59B3AF287376",1)</v>
      </c>
      <c r="H36" s="5" t="s">
        <v>130</v>
      </c>
      <c r="I36" t="str">
        <f>_xlfn.DISPIMG("ID_4FC084AD44A9437E8FD9136C572097C0",1)</f>
        <v>=DISPIMG("ID_4FC084AD44A9437E8FD9136C572097C0",1)</v>
      </c>
      <c r="J36">
        <v>367</v>
      </c>
      <c r="K36" t="str">
        <f>_xlfn.DISPIMG("ID_3BDEFA176D21455FB6780DC02CC9FF53",1)</f>
        <v>=DISPIMG("ID_3BDEFA176D21455FB6780DC02CC9FF53",1)</v>
      </c>
      <c r="L36" t="s">
        <v>36</v>
      </c>
      <c r="M36" t="s">
        <v>123</v>
      </c>
      <c r="N36" t="s">
        <v>54</v>
      </c>
      <c r="O36" t="s">
        <v>55</v>
      </c>
      <c r="P36" s="5" t="s">
        <v>161</v>
      </c>
      <c r="Q36" t="s">
        <v>38</v>
      </c>
      <c r="R36" s="5" t="s">
        <v>162</v>
      </c>
    </row>
    <row r="37" ht="150" customHeight="1" spans="1:18">
      <c r="A37" s="5" t="s">
        <v>291</v>
      </c>
      <c r="B37" t="str">
        <f>_xlfn.DISPIMG("ID_19384FC520D745AAB3C2AB194BBDC60F",1)</f>
        <v>=DISPIMG("ID_19384FC520D745AAB3C2AB194BBDC60F",1)</v>
      </c>
      <c r="C37" t="s">
        <v>292</v>
      </c>
      <c r="D37" s="5" t="s">
        <v>293</v>
      </c>
      <c r="E37" s="5" t="s">
        <v>43</v>
      </c>
      <c r="F37" t="s">
        <v>294</v>
      </c>
      <c r="G37" t="str">
        <f>_xlfn.DISPIMG("ID_3AAB3FFB6EE44364BE168E88F49D229E",1)</f>
        <v>=DISPIMG("ID_3AAB3FFB6EE44364BE168E88F49D229E",1)</v>
      </c>
      <c r="H37" s="5" t="s">
        <v>295</v>
      </c>
      <c r="I37" t="str">
        <f>_xlfn.DISPIMG("ID_B65A72E56B304DDF94E3D675B866642D",1)</f>
        <v>=DISPIMG("ID_B65A72E56B304DDF94E3D675B866642D",1)</v>
      </c>
      <c r="J37">
        <v>470</v>
      </c>
      <c r="K37" t="str">
        <f>_xlfn.DISPIMG("ID_1397E1D936AA46AD981EA4B0763CBFD8",1)</f>
        <v>=DISPIMG("ID_1397E1D936AA46AD981EA4B0763CBFD8",1)</v>
      </c>
      <c r="L37" t="s">
        <v>153</v>
      </c>
      <c r="M37" t="s">
        <v>296</v>
      </c>
      <c r="O37" t="s">
        <v>26</v>
      </c>
      <c r="P37" s="5" t="s">
        <v>27</v>
      </c>
      <c r="Q37" t="s">
        <v>26</v>
      </c>
      <c r="R37" s="5" t="s">
        <v>155</v>
      </c>
    </row>
    <row r="38" ht="150" customHeight="1" spans="1:18">
      <c r="A38" s="5" t="s">
        <v>297</v>
      </c>
      <c r="B38" t="str">
        <f>_xlfn.DISPIMG("ID_EE3AB4EB4C9A4DC99DA4CDEC26A0C3FD",1)</f>
        <v>=DISPIMG("ID_EE3AB4EB4C9A4DC99DA4CDEC26A0C3FD",1)</v>
      </c>
      <c r="C38" t="s">
        <v>298</v>
      </c>
      <c r="D38" s="5" t="s">
        <v>299</v>
      </c>
      <c r="E38" s="5" t="s">
        <v>256</v>
      </c>
      <c r="F38" t="s">
        <v>300</v>
      </c>
      <c r="G38" t="str">
        <f>_xlfn.DISPIMG("ID_52F205DF0F4548A6930ADF0DF5D8A350",1)</f>
        <v>=DISPIMG("ID_52F205DF0F4548A6930ADF0DF5D8A350",1)</v>
      </c>
      <c r="H38" s="5" t="s">
        <v>301</v>
      </c>
      <c r="I38" t="str">
        <f>_xlfn.DISPIMG("ID_B5BE41B2E770419798E2C6B4A4D93499",1)</f>
        <v>=DISPIMG("ID_B5BE41B2E770419798E2C6B4A4D93499",1)</v>
      </c>
      <c r="J38">
        <v>275</v>
      </c>
      <c r="K38" t="str">
        <f>_xlfn.DISPIMG("ID_CD86D0A208D64D96B0C5396A4DA9A733",1)</f>
        <v>=DISPIMG("ID_CD86D0A208D64D96B0C5396A4DA9A733",1)</v>
      </c>
      <c r="L38" t="s">
        <v>153</v>
      </c>
      <c r="M38" t="s">
        <v>241</v>
      </c>
      <c r="N38" t="s">
        <v>302</v>
      </c>
      <c r="O38" t="s">
        <v>55</v>
      </c>
      <c r="P38" s="5" t="s">
        <v>303</v>
      </c>
      <c r="Q38" t="s">
        <v>26</v>
      </c>
      <c r="R38" s="5" t="s">
        <v>155</v>
      </c>
    </row>
    <row r="39" ht="150" customHeight="1" spans="1:18">
      <c r="A39" s="5" t="s">
        <v>304</v>
      </c>
      <c r="B39" t="str">
        <f>_xlfn.DISPIMG("ID_8D5B6F060C8241D4BEC9A51400D2D308",1)</f>
        <v>=DISPIMG("ID_8D5B6F060C8241D4BEC9A51400D2D308",1)</v>
      </c>
      <c r="C39" t="s">
        <v>305</v>
      </c>
      <c r="D39" s="5" t="s">
        <v>306</v>
      </c>
      <c r="E39" s="5" t="s">
        <v>307</v>
      </c>
      <c r="F39" t="s">
        <v>308</v>
      </c>
      <c r="G39" t="str">
        <f>_xlfn.DISPIMG("ID_0C7CBF397BB3407894632F1EDE7C613A",1)</f>
        <v>=DISPIMG("ID_0C7CBF397BB3407894632F1EDE7C613A",1)</v>
      </c>
      <c r="H39" s="5" t="s">
        <v>309</v>
      </c>
      <c r="I39" t="str">
        <f>_xlfn.DISPIMG("ID_5F90A90738C342A1B3ECC0FBF6F10C51",1)</f>
        <v>=DISPIMG("ID_5F90A90738C342A1B3ECC0FBF6F10C51",1)</v>
      </c>
      <c r="J39">
        <v>196</v>
      </c>
      <c r="K39" t="str">
        <f>_xlfn.DISPIMG("ID_C828A218B6CF4FB099ED86E43863C942",1)</f>
        <v>=DISPIMG("ID_C828A218B6CF4FB099ED86E43863C942",1)</v>
      </c>
      <c r="L39" t="s">
        <v>36</v>
      </c>
      <c r="M39" t="s">
        <v>310</v>
      </c>
      <c r="N39" t="s">
        <v>311</v>
      </c>
      <c r="O39" t="s">
        <v>55</v>
      </c>
      <c r="P39" s="5" t="s">
        <v>94</v>
      </c>
      <c r="Q39" t="s">
        <v>38</v>
      </c>
      <c r="R39" s="5" t="s">
        <v>95</v>
      </c>
    </row>
    <row r="40" ht="150" customHeight="1" spans="1:18">
      <c r="A40" s="5" t="s">
        <v>312</v>
      </c>
      <c r="B40" t="str">
        <f>_xlfn.DISPIMG("ID_308EB76CC324412AAAB9308472D28211",1)</f>
        <v>=DISPIMG("ID_308EB76CC324412AAAB9308472D28211",1)</v>
      </c>
      <c r="C40" t="s">
        <v>313</v>
      </c>
      <c r="D40" s="5" t="s">
        <v>314</v>
      </c>
      <c r="E40" s="5" t="s">
        <v>315</v>
      </c>
      <c r="F40" t="s">
        <v>316</v>
      </c>
      <c r="G40" t="str">
        <f>_xlfn.DISPIMG("ID_CCCD0036E2DD42FD892354BFA40A6CCA",1)</f>
        <v>=DISPIMG("ID_CCCD0036E2DD42FD892354BFA40A6CCA",1)</v>
      </c>
      <c r="H40" s="5" t="s">
        <v>317</v>
      </c>
      <c r="I40" t="str">
        <f>_xlfn.DISPIMG("ID_1809C18E03C84F8A8F268F03573C2DDD",1)</f>
        <v>=DISPIMG("ID_1809C18E03C84F8A8F268F03573C2DDD",1)</v>
      </c>
      <c r="J40">
        <v>300</v>
      </c>
      <c r="K40" t="str">
        <f>_xlfn.DISPIMG("ID_A9C4067B5A6C4B58B08CA8AE0199F7F6",1)</f>
        <v>=DISPIMG("ID_A9C4067B5A6C4B58B08CA8AE0199F7F6",1)</v>
      </c>
      <c r="L40" t="s">
        <v>36</v>
      </c>
      <c r="M40" t="s">
        <v>131</v>
      </c>
      <c r="O40" t="s">
        <v>26</v>
      </c>
      <c r="P40" s="5" t="s">
        <v>27</v>
      </c>
      <c r="Q40" t="s">
        <v>38</v>
      </c>
      <c r="R40" s="5" t="s">
        <v>39</v>
      </c>
    </row>
    <row r="41" ht="150" customHeight="1" spans="1:18">
      <c r="A41" s="5" t="s">
        <v>318</v>
      </c>
      <c r="B41" t="str">
        <f>_xlfn.DISPIMG("ID_FB14015E55B04120BBB7B3E34E1624A5",1)</f>
        <v>=DISPIMG("ID_FB14015E55B04120BBB7B3E34E1624A5",1)</v>
      </c>
      <c r="C41" t="s">
        <v>319</v>
      </c>
      <c r="D41" s="5" t="s">
        <v>320</v>
      </c>
      <c r="E41" s="5" t="s">
        <v>321</v>
      </c>
      <c r="F41" t="s">
        <v>322</v>
      </c>
      <c r="G41" t="str">
        <f>_xlfn.DISPIMG("ID_81001BC7360842DE96BF271AAE18000C",1)</f>
        <v>=DISPIMG("ID_81001BC7360842DE96BF271AAE18000C",1)</v>
      </c>
      <c r="H41" s="5" t="s">
        <v>323</v>
      </c>
      <c r="I41" t="str">
        <f>_xlfn.DISPIMG("ID_31DEAF31F5B44386B71F9BC4873512BA",1)</f>
        <v>=DISPIMG("ID_31DEAF31F5B44386B71F9BC4873512BA",1)</v>
      </c>
      <c r="J41">
        <v>391</v>
      </c>
      <c r="K41" t="str">
        <f>_xlfn.DISPIMG("ID_476CD2AD2FB84FCD85E3B12F92E9B0DC",1)</f>
        <v>=DISPIMG("ID_476CD2AD2FB84FCD85E3B12F92E9B0DC",1)</v>
      </c>
      <c r="L41" t="s">
        <v>24</v>
      </c>
      <c r="M41" t="s">
        <v>123</v>
      </c>
      <c r="N41" t="s">
        <v>54</v>
      </c>
      <c r="O41" t="s">
        <v>220</v>
      </c>
      <c r="P41" s="5" t="s">
        <v>324</v>
      </c>
      <c r="Q41" t="s">
        <v>325</v>
      </c>
      <c r="R41" s="5" t="s">
        <v>326</v>
      </c>
    </row>
    <row r="42" ht="150" customHeight="1" spans="1:18">
      <c r="A42" s="5" t="s">
        <v>327</v>
      </c>
      <c r="B42" t="str">
        <f>_xlfn.DISPIMG("ID_8FCC628F121545959A1CD9BB18398766",1)</f>
        <v>=DISPIMG("ID_8FCC628F121545959A1CD9BB18398766",1)</v>
      </c>
      <c r="C42" t="s">
        <v>328</v>
      </c>
      <c r="D42" s="5" t="s">
        <v>329</v>
      </c>
      <c r="E42" s="5" t="s">
        <v>330</v>
      </c>
      <c r="F42" t="s">
        <v>294</v>
      </c>
      <c r="G42" t="str">
        <f>_xlfn.DISPIMG("ID_B55499E95F0442948ED48CE69B704BB7",1)</f>
        <v>=DISPIMG("ID_B55499E95F0442948ED48CE69B704BB7",1)</v>
      </c>
      <c r="H42" s="5" t="s">
        <v>130</v>
      </c>
      <c r="I42" t="str">
        <f>_xlfn.DISPIMG("ID_2D1B235435F543AD8D4A32E5A0F6B485",1)</f>
        <v>=DISPIMG("ID_2D1B235435F543AD8D4A32E5A0F6B485",1)</v>
      </c>
      <c r="J42">
        <v>431</v>
      </c>
      <c r="K42" t="str">
        <f>_xlfn.DISPIMG("ID_0E598F14CB904FF1B85CBDFA0741E2EB",1)</f>
        <v>=DISPIMG("ID_0E598F14CB904FF1B85CBDFA0741E2EB",1)</v>
      </c>
      <c r="L42" t="s">
        <v>64</v>
      </c>
      <c r="M42" t="s">
        <v>123</v>
      </c>
      <c r="N42" t="s">
        <v>54</v>
      </c>
      <c r="O42" t="s">
        <v>55</v>
      </c>
      <c r="P42" s="5" t="s">
        <v>161</v>
      </c>
      <c r="Q42" t="s">
        <v>38</v>
      </c>
      <c r="R42" s="5" t="s">
        <v>68</v>
      </c>
    </row>
    <row r="43" ht="150" customHeight="1" spans="1:18">
      <c r="A43" s="5" t="s">
        <v>331</v>
      </c>
      <c r="B43" t="str">
        <f>_xlfn.DISPIMG("ID_593ABB3A01E0409B83A9879C5994C593",1)</f>
        <v>=DISPIMG("ID_593ABB3A01E0409B83A9879C5994C593",1)</v>
      </c>
      <c r="C43" t="s">
        <v>332</v>
      </c>
      <c r="D43" s="5" t="s">
        <v>333</v>
      </c>
      <c r="E43" s="5" t="s">
        <v>334</v>
      </c>
      <c r="F43" t="s">
        <v>115</v>
      </c>
      <c r="G43" t="str">
        <f>_xlfn.DISPIMG("ID_E2D3FE36A8D641A9B0538C060A395FD9",1)</f>
        <v>=DISPIMG("ID_E2D3FE36A8D641A9B0538C060A395FD9",1)</v>
      </c>
      <c r="H43" s="5" t="s">
        <v>335</v>
      </c>
      <c r="I43" t="str">
        <f>_xlfn.DISPIMG("ID_520BFA3A5B8C45DFA75086ECE28FFE47",1)</f>
        <v>=DISPIMG("ID_520BFA3A5B8C45DFA75086ECE28FFE47",1)</v>
      </c>
      <c r="J43">
        <v>279</v>
      </c>
      <c r="K43" t="str">
        <f>_xlfn.DISPIMG("ID_A19EFF7958C248E5B62AC157F975DF9E",1)</f>
        <v>=DISPIMG("ID_A19EFF7958C248E5B62AC157F975DF9E",1)</v>
      </c>
      <c r="L43" t="s">
        <v>36</v>
      </c>
      <c r="M43" t="s">
        <v>37</v>
      </c>
      <c r="N43" t="s">
        <v>336</v>
      </c>
      <c r="O43" t="s">
        <v>55</v>
      </c>
      <c r="P43" s="5" t="s">
        <v>337</v>
      </c>
      <c r="Q43" t="s">
        <v>38</v>
      </c>
      <c r="R43" s="5" t="s">
        <v>193</v>
      </c>
    </row>
    <row r="44" ht="150" customHeight="1" spans="1:18">
      <c r="A44" s="5" t="s">
        <v>338</v>
      </c>
      <c r="B44" t="str">
        <f>_xlfn.DISPIMG("ID_52A690B2C7174970878FADBAB3BBA496",1)</f>
        <v>=DISPIMG("ID_52A690B2C7174970878FADBAB3BBA496",1)</v>
      </c>
      <c r="C44" t="s">
        <v>339</v>
      </c>
      <c r="D44" s="5" t="s">
        <v>340</v>
      </c>
      <c r="E44" s="5" t="s">
        <v>341</v>
      </c>
      <c r="F44" t="s">
        <v>342</v>
      </c>
      <c r="G44" t="str">
        <f>_xlfn.DISPIMG("ID_3570F078CDB6400F833C310C6F6E28CE",1)</f>
        <v>=DISPIMG("ID_3570F078CDB6400F833C310C6F6E28CE",1)</v>
      </c>
      <c r="H44" s="5" t="s">
        <v>343</v>
      </c>
      <c r="I44" t="str">
        <f>_xlfn.DISPIMG("ID_A1A03B82CE144138938AF1DDB2184F03",1)</f>
        <v>=DISPIMG("ID_A1A03B82CE144138938AF1DDB2184F03",1)</v>
      </c>
      <c r="J44">
        <v>130</v>
      </c>
      <c r="K44" t="str">
        <f>_xlfn.DISPIMG("ID_86A6051D1D8645618A896C9C2729BB87",1)</f>
        <v>=DISPIMG("ID_86A6051D1D8645618A896C9C2729BB87",1)</v>
      </c>
      <c r="L44" t="s">
        <v>24</v>
      </c>
      <c r="M44" t="s">
        <v>108</v>
      </c>
      <c r="N44" t="s">
        <v>54</v>
      </c>
      <c r="O44" t="s">
        <v>55</v>
      </c>
      <c r="P44" s="5" t="s">
        <v>56</v>
      </c>
      <c r="Q44" t="s">
        <v>28</v>
      </c>
      <c r="R44" s="5" t="s">
        <v>57</v>
      </c>
    </row>
    <row r="45" ht="150" customHeight="1" spans="1:18">
      <c r="A45" s="5" t="s">
        <v>344</v>
      </c>
      <c r="B45" t="str">
        <f>_xlfn.DISPIMG("ID_817FF73890E34645B1D55868AFFE4814",1)</f>
        <v>=DISPIMG("ID_817FF73890E34645B1D55868AFFE4814",1)</v>
      </c>
      <c r="C45" t="s">
        <v>345</v>
      </c>
      <c r="D45" s="5" t="s">
        <v>346</v>
      </c>
      <c r="E45" s="5" t="s">
        <v>347</v>
      </c>
      <c r="F45" t="s">
        <v>348</v>
      </c>
      <c r="G45" t="str">
        <f>_xlfn.DISPIMG("ID_7CE455930B25410D9DCCE8EACCBD311F",1)</f>
        <v>=DISPIMG("ID_7CE455930B25410D9DCCE8EACCBD311F",1)</v>
      </c>
      <c r="H45" s="5" t="s">
        <v>349</v>
      </c>
      <c r="I45" t="str">
        <f>_xlfn.DISPIMG("ID_4FAB2FA2681043F49BAE2A2FDE9DCEC8",1)</f>
        <v>=DISPIMG("ID_4FAB2FA2681043F49BAE2A2FDE9DCEC8",1)</v>
      </c>
      <c r="J45">
        <v>437</v>
      </c>
      <c r="K45" t="str">
        <f>_xlfn.DISPIMG("ID_4F33532065C74F1D855184C0EA4BDFDC",1)</f>
        <v>=DISPIMG("ID_4F33532065C74F1D855184C0EA4BDFDC",1)</v>
      </c>
      <c r="L45" t="s">
        <v>153</v>
      </c>
      <c r="M45" t="s">
        <v>154</v>
      </c>
      <c r="O45" t="s">
        <v>26</v>
      </c>
      <c r="P45" s="5" t="s">
        <v>27</v>
      </c>
      <c r="Q45" t="s">
        <v>26</v>
      </c>
      <c r="R45" s="5" t="s">
        <v>155</v>
      </c>
    </row>
    <row r="46" ht="150" customHeight="1" spans="1:18">
      <c r="A46" s="5" t="s">
        <v>350</v>
      </c>
      <c r="B46" t="str">
        <f>_xlfn.DISPIMG("ID_1CB2F1794EC14D16B63894823982015A",1)</f>
        <v>=DISPIMG("ID_1CB2F1794EC14D16B63894823982015A",1)</v>
      </c>
      <c r="C46" t="s">
        <v>351</v>
      </c>
      <c r="D46" s="5" t="s">
        <v>352</v>
      </c>
      <c r="E46" s="5" t="s">
        <v>353</v>
      </c>
      <c r="F46" t="s">
        <v>354</v>
      </c>
      <c r="G46" t="str">
        <f>_xlfn.DISPIMG("ID_1FD508A0048A4F949CB04C39392D5AEF",1)</f>
        <v>=DISPIMG("ID_1FD508A0048A4F949CB04C39392D5AEF",1)</v>
      </c>
      <c r="H46" s="5" t="s">
        <v>355</v>
      </c>
      <c r="I46" t="str">
        <f>_xlfn.DISPIMG("ID_B6AD5A06EC964C32B15053D8DA8DA446",1)</f>
        <v>=DISPIMG("ID_B6AD5A06EC964C32B15053D8DA8DA446",1)</v>
      </c>
      <c r="J46">
        <v>302</v>
      </c>
      <c r="K46" t="str">
        <f>_xlfn.DISPIMG("ID_AF2216B3BE4F4FDCB9217A02F22EC6E0",1)</f>
        <v>=DISPIMG("ID_AF2216B3BE4F4FDCB9217A02F22EC6E0",1)</v>
      </c>
      <c r="L46" t="s">
        <v>24</v>
      </c>
      <c r="M46" t="s">
        <v>169</v>
      </c>
      <c r="N46" t="s">
        <v>54</v>
      </c>
      <c r="O46" t="s">
        <v>220</v>
      </c>
      <c r="P46" s="5" t="s">
        <v>221</v>
      </c>
      <c r="Q46" t="s">
        <v>325</v>
      </c>
      <c r="R46" s="5" t="s">
        <v>356</v>
      </c>
    </row>
    <row r="47" ht="150" customHeight="1" spans="1:18">
      <c r="A47" s="5" t="s">
        <v>357</v>
      </c>
      <c r="B47" t="str">
        <f>_xlfn.DISPIMG("ID_C80BCFC0225F4CF0BFB4989E4957FB8E",1)</f>
        <v>=DISPIMG("ID_C80BCFC0225F4CF0BFB4989E4957FB8E",1)</v>
      </c>
      <c r="C47" t="s">
        <v>358</v>
      </c>
      <c r="D47" s="5" t="s">
        <v>359</v>
      </c>
      <c r="E47" s="5" t="s">
        <v>360</v>
      </c>
      <c r="F47" t="s">
        <v>361</v>
      </c>
      <c r="G47" t="str">
        <f>_xlfn.DISPIMG("ID_16EA28A227A145B0B501ED1705E1BB54",1)</f>
        <v>=DISPIMG("ID_16EA28A227A145B0B501ED1705E1BB54",1)</v>
      </c>
      <c r="H47" s="5" t="s">
        <v>301</v>
      </c>
      <c r="I47" t="str">
        <f>_xlfn.DISPIMG("ID_31CCAD9CBFEE427CA6CB12600B7140F4",1)</f>
        <v>=DISPIMG("ID_31CCAD9CBFEE427CA6CB12600B7140F4",1)</v>
      </c>
      <c r="J47">
        <v>249</v>
      </c>
      <c r="K47" t="str">
        <f>_xlfn.DISPIMG("ID_A4AD93013D3640E4BD470D79C8AE7A52",1)</f>
        <v>=DISPIMG("ID_A4AD93013D3640E4BD470D79C8AE7A52",1)</v>
      </c>
      <c r="L47" t="s">
        <v>153</v>
      </c>
      <c r="M47" t="s">
        <v>123</v>
      </c>
      <c r="N47" t="s">
        <v>267</v>
      </c>
      <c r="O47" t="s">
        <v>55</v>
      </c>
      <c r="P47" s="5" t="s">
        <v>268</v>
      </c>
      <c r="Q47" t="s">
        <v>26</v>
      </c>
      <c r="R47" s="5" t="s">
        <v>155</v>
      </c>
    </row>
    <row r="48" ht="150" customHeight="1" spans="1:18">
      <c r="A48" s="5" t="s">
        <v>362</v>
      </c>
      <c r="B48" t="str">
        <f>_xlfn.DISPIMG("ID_AB66F1050CEB4E37B88D8164C50B9727",1)</f>
        <v>=DISPIMG("ID_AB66F1050CEB4E37B88D8164C50B9727",1)</v>
      </c>
      <c r="C48" t="s">
        <v>363</v>
      </c>
      <c r="D48" s="5" t="s">
        <v>364</v>
      </c>
      <c r="E48" s="5" t="s">
        <v>174</v>
      </c>
      <c r="F48" t="s">
        <v>365</v>
      </c>
      <c r="G48" t="str">
        <f>_xlfn.DISPIMG("ID_4500C3B8E15C4464B8A89F184C3C799A",1)</f>
        <v>=DISPIMG("ID_4500C3B8E15C4464B8A89F184C3C799A",1)</v>
      </c>
      <c r="H48" s="5" t="s">
        <v>366</v>
      </c>
      <c r="I48" t="str">
        <f>_xlfn.DISPIMG("ID_54BE94DC72174A4C9C8193A7149B591A",1)</f>
        <v>=DISPIMG("ID_54BE94DC72174A4C9C8193A7149B591A",1)</v>
      </c>
      <c r="J48">
        <v>200</v>
      </c>
      <c r="K48" t="str">
        <f>_xlfn.DISPIMG("ID_E002F2CEC77B4F22A82905EBAA6F6121",1)</f>
        <v>=DISPIMG("ID_E002F2CEC77B4F22A82905EBAA6F6121",1)</v>
      </c>
      <c r="L48" t="s">
        <v>153</v>
      </c>
      <c r="M48" t="s">
        <v>84</v>
      </c>
      <c r="N48" t="s">
        <v>367</v>
      </c>
      <c r="O48" t="s">
        <v>55</v>
      </c>
      <c r="P48" s="5" t="s">
        <v>368</v>
      </c>
      <c r="Q48" t="s">
        <v>26</v>
      </c>
      <c r="R48" s="5" t="s">
        <v>155</v>
      </c>
    </row>
    <row r="49" ht="150" customHeight="1" spans="1:18">
      <c r="A49" s="5" t="s">
        <v>369</v>
      </c>
      <c r="B49" t="str">
        <f>_xlfn.DISPIMG("ID_30497BFE69204962A2481C0E30B52BBE",1)</f>
        <v>=DISPIMG("ID_30497BFE69204962A2481C0E30B52BBE",1)</v>
      </c>
      <c r="C49" t="s">
        <v>370</v>
      </c>
      <c r="D49" s="5" t="s">
        <v>371</v>
      </c>
      <c r="E49" s="5" t="s">
        <v>372</v>
      </c>
      <c r="F49" t="s">
        <v>373</v>
      </c>
      <c r="G49" t="str">
        <f>_xlfn.DISPIMG("ID_831338F0C3714D97A966E5BB5C43F76A",1)</f>
        <v>=DISPIMG("ID_831338F0C3714D97A966E5BB5C43F76A",1)</v>
      </c>
      <c r="H49" s="5" t="s">
        <v>107</v>
      </c>
      <c r="I49" t="str">
        <f>_xlfn.DISPIMG("ID_3EB5CC28292E41679428ACF1815B18F4",1)</f>
        <v>=DISPIMG("ID_3EB5CC28292E41679428ACF1815B18F4",1)</v>
      </c>
      <c r="J49">
        <v>109</v>
      </c>
      <c r="K49" t="str">
        <f>_xlfn.DISPIMG("ID_7C86DAD9C5FC4CC091480C8F7C32FDB5",1)</f>
        <v>=DISPIMG("ID_7C86DAD9C5FC4CC091480C8F7C32FDB5",1)</v>
      </c>
      <c r="L49" t="s">
        <v>24</v>
      </c>
      <c r="M49" t="s">
        <v>241</v>
      </c>
      <c r="N49" t="s">
        <v>170</v>
      </c>
      <c r="O49" t="s">
        <v>55</v>
      </c>
      <c r="P49" s="5" t="s">
        <v>109</v>
      </c>
      <c r="Q49" t="s">
        <v>28</v>
      </c>
      <c r="R49" s="5" t="s">
        <v>110</v>
      </c>
    </row>
    <row r="50" ht="150" customHeight="1" spans="1:18">
      <c r="A50" s="5" t="s">
        <v>374</v>
      </c>
      <c r="B50" t="str">
        <f>_xlfn.DISPIMG("ID_BCBDEBA4AFE649FDA52DB25D49FD86CF",1)</f>
        <v>=DISPIMG("ID_BCBDEBA4AFE649FDA52DB25D49FD86CF",1)</v>
      </c>
      <c r="C50" t="s">
        <v>375</v>
      </c>
      <c r="D50" s="5" t="s">
        <v>376</v>
      </c>
      <c r="E50" s="5" t="s">
        <v>377</v>
      </c>
      <c r="F50" t="s">
        <v>378</v>
      </c>
      <c r="G50" t="str">
        <f>_xlfn.DISPIMG("ID_6C3322326CC94E89ABC0606B044F9485",1)</f>
        <v>=DISPIMG("ID_6C3322326CC94E89ABC0606B044F9485",1)</v>
      </c>
      <c r="H50" s="5" t="s">
        <v>130</v>
      </c>
      <c r="I50" t="str">
        <f>_xlfn.DISPIMG("ID_4FC099FF23124A958603673E0CE68E23",1)</f>
        <v>=DISPIMG("ID_4FC099FF23124A958603673E0CE68E23",1)</v>
      </c>
      <c r="J50">
        <v>193</v>
      </c>
      <c r="K50" t="str">
        <f>_xlfn.DISPIMG("ID_59806AC8FE684262A4392A1693F11D40",1)</f>
        <v>=DISPIMG("ID_59806AC8FE684262A4392A1693F11D40",1)</v>
      </c>
      <c r="L50" t="s">
        <v>36</v>
      </c>
      <c r="M50" t="s">
        <v>379</v>
      </c>
      <c r="N50" t="s">
        <v>380</v>
      </c>
      <c r="O50" t="s">
        <v>55</v>
      </c>
      <c r="P50" s="5" t="s">
        <v>381</v>
      </c>
      <c r="Q50" t="s">
        <v>38</v>
      </c>
      <c r="R50" s="5" t="s">
        <v>39</v>
      </c>
    </row>
    <row r="51" ht="150" customHeight="1" spans="1:18">
      <c r="A51" s="5" t="s">
        <v>382</v>
      </c>
      <c r="B51" t="str">
        <f>_xlfn.DISPIMG("ID_88B2D5C1B015465394ADF7A73367108E",1)</f>
        <v>=DISPIMG("ID_88B2D5C1B015465394ADF7A73367108E",1)</v>
      </c>
      <c r="C51" t="s">
        <v>383</v>
      </c>
      <c r="D51" s="5" t="s">
        <v>384</v>
      </c>
      <c r="E51" s="5" t="s">
        <v>385</v>
      </c>
      <c r="F51" t="s">
        <v>386</v>
      </c>
      <c r="G51" t="str">
        <f>_xlfn.DISPIMG("ID_D86E57EF97844E68AC865E8D280ABFDD",1)</f>
        <v>=DISPIMG("ID_D86E57EF97844E68AC865E8D280ABFDD",1)</v>
      </c>
      <c r="H51" s="5" t="s">
        <v>387</v>
      </c>
      <c r="I51" t="str">
        <f>_xlfn.DISPIMG("ID_1B1D1DFB40214F268AE13AB8334C37DC",1)</f>
        <v>=DISPIMG("ID_1B1D1DFB40214F268AE13AB8334C37DC",1)</v>
      </c>
      <c r="J51">
        <v>125</v>
      </c>
      <c r="K51" t="str">
        <f>_xlfn.DISPIMG("ID_977024CC7B574E8BB718B42AD5B07D2A",1)</f>
        <v>=DISPIMG("ID_977024CC7B574E8BB718B42AD5B07D2A",1)</v>
      </c>
      <c r="L51" t="s">
        <v>64</v>
      </c>
      <c r="M51" t="s">
        <v>192</v>
      </c>
      <c r="N51" t="s">
        <v>388</v>
      </c>
      <c r="O51" t="s">
        <v>55</v>
      </c>
      <c r="P51" s="5" t="s">
        <v>389</v>
      </c>
      <c r="Q51" t="s">
        <v>38</v>
      </c>
      <c r="R51" s="5" t="s">
        <v>193</v>
      </c>
    </row>
    <row r="52" ht="150" customHeight="1" spans="1:18">
      <c r="A52" s="5" t="s">
        <v>390</v>
      </c>
      <c r="B52" t="str">
        <f>_xlfn.DISPIMG("ID_2231C6EAE1794A21BCE96AFDA4678D1F",1)</f>
        <v>=DISPIMG("ID_2231C6EAE1794A21BCE96AFDA4678D1F",1)</v>
      </c>
      <c r="C52" t="s">
        <v>391</v>
      </c>
      <c r="D52" s="5" t="s">
        <v>392</v>
      </c>
      <c r="E52" s="5" t="s">
        <v>393</v>
      </c>
      <c r="F52" t="s">
        <v>394</v>
      </c>
      <c r="G52" t="str">
        <f>_xlfn.DISPIMG("ID_51879961135A471F8C52D698E98399FC",1)</f>
        <v>=DISPIMG("ID_51879961135A471F8C52D698E98399FC",1)</v>
      </c>
      <c r="H52" s="5" t="s">
        <v>395</v>
      </c>
      <c r="I52" t="str">
        <f>_xlfn.DISPIMG("ID_5B16204E48DF44E1B8B4798124C4CD83",1)</f>
        <v>=DISPIMG("ID_5B16204E48DF44E1B8B4798124C4CD83",1)</v>
      </c>
      <c r="J52">
        <v>237</v>
      </c>
      <c r="K52" t="str">
        <f>_xlfn.DISPIMG("ID_5BA577E12F654BF4B3F069801E08E36A",1)</f>
        <v>=DISPIMG("ID_5BA577E12F654BF4B3F069801E08E36A",1)</v>
      </c>
      <c r="L52" t="s">
        <v>36</v>
      </c>
      <c r="M52" t="s">
        <v>169</v>
      </c>
      <c r="N52" t="s">
        <v>54</v>
      </c>
      <c r="O52" t="s">
        <v>55</v>
      </c>
      <c r="P52" s="5" t="s">
        <v>56</v>
      </c>
      <c r="Q52" t="s">
        <v>38</v>
      </c>
      <c r="R52" s="5" t="s">
        <v>162</v>
      </c>
    </row>
    <row r="53" ht="150" customHeight="1" spans="1:18">
      <c r="A53" s="5" t="s">
        <v>396</v>
      </c>
      <c r="B53" t="str">
        <f>_xlfn.DISPIMG("ID_59C299959DAF478A86C75B2920378FF5",1)</f>
        <v>=DISPIMG("ID_59C299959DAF478A86C75B2920378FF5",1)</v>
      </c>
      <c r="C53" t="s">
        <v>397</v>
      </c>
      <c r="D53" s="5" t="s">
        <v>398</v>
      </c>
      <c r="E53" s="5" t="s">
        <v>399</v>
      </c>
      <c r="F53" t="s">
        <v>400</v>
      </c>
      <c r="G53" t="str">
        <f>_xlfn.DISPIMG("ID_DFD47DD837EC4C51B5E3E4136C1E444E",1)</f>
        <v>=DISPIMG("ID_DFD47DD837EC4C51B5E3E4136C1E444E",1)</v>
      </c>
      <c r="H53" s="5" t="s">
        <v>205</v>
      </c>
      <c r="I53" t="str">
        <f>_xlfn.DISPIMG("ID_EAA02F9E55B442F1B7FE2E7D60D5ECA1",1)</f>
        <v>=DISPIMG("ID_EAA02F9E55B442F1B7FE2E7D60D5ECA1",1)</v>
      </c>
      <c r="J53">
        <v>176</v>
      </c>
      <c r="K53" t="str">
        <f>_xlfn.DISPIMG("ID_071ECCC71A694443A19CFB142F38A0BC",1)</f>
        <v>=DISPIMG("ID_071ECCC71A694443A19CFB142F38A0BC",1)</v>
      </c>
      <c r="L53" t="s">
        <v>36</v>
      </c>
      <c r="M53" t="s">
        <v>108</v>
      </c>
      <c r="O53" t="s">
        <v>26</v>
      </c>
      <c r="P53" s="5" t="s">
        <v>27</v>
      </c>
      <c r="Q53" t="s">
        <v>38</v>
      </c>
      <c r="R53" s="5" t="s">
        <v>39</v>
      </c>
    </row>
    <row r="54" ht="150" customHeight="1" spans="1:18">
      <c r="A54" s="5" t="s">
        <v>401</v>
      </c>
      <c r="B54" t="str">
        <f>_xlfn.DISPIMG("ID_1172289687E748D5967879DC026A04FC",1)</f>
        <v>=DISPIMG("ID_1172289687E748D5967879DC026A04FC",1)</v>
      </c>
      <c r="C54" t="s">
        <v>402</v>
      </c>
      <c r="D54" s="5" t="s">
        <v>403</v>
      </c>
      <c r="E54" s="5" t="s">
        <v>404</v>
      </c>
      <c r="F54" t="s">
        <v>405</v>
      </c>
      <c r="G54" t="str">
        <f>_xlfn.DISPIMG("ID_AFA2FA3E425A47E4BABDDFD05B13DB86",1)</f>
        <v>=DISPIMG("ID_AFA2FA3E425A47E4BABDDFD05B13DB86",1)</v>
      </c>
      <c r="H54" s="5" t="s">
        <v>309</v>
      </c>
      <c r="I54" t="str">
        <f>_xlfn.DISPIMG("ID_2BD7B63A8B73416DA946F008C0D570BC",1)</f>
        <v>=DISPIMG("ID_2BD7B63A8B73416DA946F008C0D570BC",1)</v>
      </c>
      <c r="J54">
        <v>219</v>
      </c>
      <c r="K54" t="str">
        <f>_xlfn.DISPIMG("ID_4B278A41C1CD4793A767A2F310A23F5D",1)</f>
        <v>=DISPIMG("ID_4B278A41C1CD4793A767A2F310A23F5D",1)</v>
      </c>
      <c r="L54" t="s">
        <v>36</v>
      </c>
      <c r="M54" t="s">
        <v>169</v>
      </c>
      <c r="N54" t="s">
        <v>406</v>
      </c>
      <c r="O54" t="s">
        <v>55</v>
      </c>
      <c r="P54" s="5" t="s">
        <v>407</v>
      </c>
      <c r="Q54" t="s">
        <v>38</v>
      </c>
      <c r="R54" s="5" t="s">
        <v>39</v>
      </c>
    </row>
    <row r="55" ht="150" customHeight="1" spans="1:18">
      <c r="A55" s="5" t="s">
        <v>408</v>
      </c>
      <c r="B55" t="str">
        <f>_xlfn.DISPIMG("ID_2D3FA55A34E44BFFBF875D6B2D2F3F7A",1)</f>
        <v>=DISPIMG("ID_2D3FA55A34E44BFFBF875D6B2D2F3F7A",1)</v>
      </c>
      <c r="C55" t="s">
        <v>409</v>
      </c>
      <c r="D55" s="5" t="s">
        <v>410</v>
      </c>
      <c r="E55" s="5" t="s">
        <v>411</v>
      </c>
      <c r="F55" t="s">
        <v>412</v>
      </c>
      <c r="G55" t="str">
        <f>_xlfn.DISPIMG("ID_7DD9AE5E302B4E658747DF860F9B1861",1)</f>
        <v>=DISPIMG("ID_7DD9AE5E302B4E658747DF860F9B1861",1)</v>
      </c>
      <c r="H55" s="5" t="s">
        <v>413</v>
      </c>
      <c r="I55" t="str">
        <f>_xlfn.DISPIMG("ID_2916587C32A0453CAE07D0D66C9CBE13",1)</f>
        <v>=DISPIMG("ID_2916587C32A0453CAE07D0D66C9CBE13",1)</v>
      </c>
      <c r="J55">
        <v>88</v>
      </c>
      <c r="K55" t="str">
        <f>_xlfn.DISPIMG("ID_B638B58BD6B4475AB6158A1566E6A294",1)</f>
        <v>=DISPIMG("ID_B638B58BD6B4475AB6158A1566E6A294",1)</v>
      </c>
      <c r="L55" t="s">
        <v>24</v>
      </c>
      <c r="M55" t="s">
        <v>131</v>
      </c>
      <c r="N55" t="s">
        <v>93</v>
      </c>
      <c r="O55" t="s">
        <v>55</v>
      </c>
      <c r="P55" s="5" t="s">
        <v>94</v>
      </c>
      <c r="Q55" t="s">
        <v>38</v>
      </c>
      <c r="R55" s="5" t="s">
        <v>95</v>
      </c>
    </row>
    <row r="56" ht="150" customHeight="1" spans="1:18">
      <c r="A56" s="5" t="s">
        <v>414</v>
      </c>
      <c r="B56" t="str">
        <f>_xlfn.DISPIMG("ID_B0BA09745B5B47F7B56C93BB87F63B75",1)</f>
        <v>=DISPIMG("ID_B0BA09745B5B47F7B56C93BB87F63B75",1)</v>
      </c>
      <c r="C56" t="s">
        <v>415</v>
      </c>
      <c r="D56" s="5" t="s">
        <v>416</v>
      </c>
      <c r="E56" s="5" t="s">
        <v>307</v>
      </c>
      <c r="F56" t="s">
        <v>417</v>
      </c>
      <c r="G56" t="str">
        <f>_xlfn.DISPIMG("ID_29057BD8BAF649758D54E58CE1959F95",1)</f>
        <v>=DISPIMG("ID_29057BD8BAF649758D54E58CE1959F95",1)</v>
      </c>
      <c r="H56" s="5" t="s">
        <v>418</v>
      </c>
      <c r="I56" t="str">
        <f>_xlfn.DISPIMG("ID_B53AEA37CD4B4835AF67917E6EE5F846",1)</f>
        <v>=DISPIMG("ID_B53AEA37CD4B4835AF67917E6EE5F846",1)</v>
      </c>
      <c r="J56">
        <v>96</v>
      </c>
      <c r="K56" t="str">
        <f>_xlfn.DISPIMG("ID_1686966E914049D791F9044C055EE7D1",1)</f>
        <v>=DISPIMG("ID_1686966E914049D791F9044C055EE7D1",1)</v>
      </c>
      <c r="L56" t="s">
        <v>24</v>
      </c>
      <c r="M56" t="s">
        <v>37</v>
      </c>
      <c r="N56" t="s">
        <v>54</v>
      </c>
      <c r="O56" t="s">
        <v>220</v>
      </c>
      <c r="P56" s="5" t="s">
        <v>419</v>
      </c>
      <c r="Q56" t="s">
        <v>325</v>
      </c>
      <c r="R56" s="5" t="s">
        <v>356</v>
      </c>
    </row>
    <row r="57" ht="150" customHeight="1" spans="1:18">
      <c r="A57" s="5" t="s">
        <v>420</v>
      </c>
      <c r="B57" t="str">
        <f>_xlfn.DISPIMG("ID_7E030144BD7D474B9B6E347D6D3B0CA9",1)</f>
        <v>=DISPIMG("ID_7E030144BD7D474B9B6E347D6D3B0CA9",1)</v>
      </c>
      <c r="C57" t="s">
        <v>421</v>
      </c>
      <c r="D57" s="5" t="s">
        <v>422</v>
      </c>
      <c r="E57" s="5" t="s">
        <v>423</v>
      </c>
      <c r="F57" t="s">
        <v>424</v>
      </c>
      <c r="G57" t="str">
        <f>_xlfn.DISPIMG("ID_E2AF77AC8C824F64A2799A4792A9E3BD",1)</f>
        <v>=DISPIMG("ID_E2AF77AC8C824F64A2799A4792A9E3BD",1)</v>
      </c>
      <c r="H57" s="5" t="s">
        <v>130</v>
      </c>
      <c r="I57" t="str">
        <f>_xlfn.DISPIMG("ID_FAB2F38971FC42699A72F2ED8EB72721",1)</f>
        <v>=DISPIMG("ID_FAB2F38971FC42699A72F2ED8EB72721",1)</v>
      </c>
      <c r="J57">
        <v>100</v>
      </c>
      <c r="K57" t="str">
        <f>_xlfn.DISPIMG("ID_9C2DA034453D45F290A7F0DA400829C0",1)</f>
        <v>=DISPIMG("ID_9C2DA034453D45F290A7F0DA400829C0",1)</v>
      </c>
      <c r="L57" t="s">
        <v>36</v>
      </c>
      <c r="M57" t="s">
        <v>219</v>
      </c>
      <c r="N57" t="s">
        <v>367</v>
      </c>
      <c r="O57" t="s">
        <v>55</v>
      </c>
      <c r="P57" s="5" t="s">
        <v>368</v>
      </c>
      <c r="Q57" t="s">
        <v>38</v>
      </c>
      <c r="R57" s="5" t="s">
        <v>39</v>
      </c>
    </row>
    <row r="58" ht="150" customHeight="1" spans="1:18">
      <c r="A58" s="5" t="s">
        <v>425</v>
      </c>
      <c r="B58" t="str">
        <f>_xlfn.DISPIMG("ID_2791D33D134B49D998534A67DB9FB43A",1)</f>
        <v>=DISPIMG("ID_2791D33D134B49D998534A67DB9FB43A",1)</v>
      </c>
      <c r="C58" t="s">
        <v>426</v>
      </c>
      <c r="D58" s="5" t="s">
        <v>427</v>
      </c>
      <c r="E58" s="5" t="s">
        <v>114</v>
      </c>
      <c r="F58" t="s">
        <v>428</v>
      </c>
      <c r="G58" t="str">
        <f>_xlfn.DISPIMG("ID_64DDC36CC0AF4486A543EA65CB0F2A8D",1)</f>
        <v>=DISPIMG("ID_64DDC36CC0AF4486A543EA65CB0F2A8D",1)</v>
      </c>
      <c r="H58" s="5" t="s">
        <v>429</v>
      </c>
      <c r="I58" t="str">
        <f>_xlfn.DISPIMG("ID_076905AEA6F04EB48FF7642A83FDCBBC",1)</f>
        <v>=DISPIMG("ID_076905AEA6F04EB48FF7642A83FDCBBC",1)</v>
      </c>
      <c r="J58">
        <v>251</v>
      </c>
      <c r="K58" t="str">
        <f>_xlfn.DISPIMG("ID_C4211A72FF9C4F6BAF4A56ACF488054E",1)</f>
        <v>=DISPIMG("ID_C4211A72FF9C4F6BAF4A56ACF488054E",1)</v>
      </c>
      <c r="L58" t="s">
        <v>64</v>
      </c>
      <c r="M58" t="s">
        <v>430</v>
      </c>
      <c r="N58" t="s">
        <v>178</v>
      </c>
      <c r="O58" t="s">
        <v>55</v>
      </c>
      <c r="P58" s="5" t="s">
        <v>67</v>
      </c>
      <c r="Q58" t="s">
        <v>38</v>
      </c>
      <c r="R58" s="5" t="s">
        <v>68</v>
      </c>
    </row>
    <row r="59" ht="150" customHeight="1" spans="1:18">
      <c r="A59" s="5" t="s">
        <v>431</v>
      </c>
      <c r="B59" t="str">
        <f>_xlfn.DISPIMG("ID_89CFB33622694EB3908C29082180553F",1)</f>
        <v>=DISPIMG("ID_89CFB33622694EB3908C29082180553F",1)</v>
      </c>
      <c r="C59" t="s">
        <v>432</v>
      </c>
      <c r="D59" s="5" t="s">
        <v>433</v>
      </c>
      <c r="E59" s="5" t="s">
        <v>434</v>
      </c>
      <c r="F59" t="s">
        <v>435</v>
      </c>
      <c r="G59" t="str">
        <f>_xlfn.DISPIMG("ID_1442F2B4A8CB4BF3A1953D7FBB2EED72",1)</f>
        <v>=DISPIMG("ID_1442F2B4A8CB4BF3A1953D7FBB2EED72",1)</v>
      </c>
      <c r="H59" s="5" t="s">
        <v>436</v>
      </c>
      <c r="I59" t="str">
        <f>_xlfn.DISPIMG("ID_7D72450235C2409EA4338C7C676E408C",1)</f>
        <v>=DISPIMG("ID_7D72450235C2409EA4338C7C676E408C",1)</v>
      </c>
      <c r="J59">
        <v>524</v>
      </c>
      <c r="K59" t="str">
        <f>_xlfn.DISPIMG("ID_4E442B9395A5429E87A0FF6F679B259F",1)</f>
        <v>=DISPIMG("ID_4E442B9395A5429E87A0FF6F679B259F",1)</v>
      </c>
      <c r="L59" t="s">
        <v>36</v>
      </c>
      <c r="M59" t="s">
        <v>25</v>
      </c>
      <c r="N59" t="s">
        <v>66</v>
      </c>
      <c r="O59" t="s">
        <v>220</v>
      </c>
      <c r="P59" s="5" t="s">
        <v>437</v>
      </c>
      <c r="Q59" t="s">
        <v>28</v>
      </c>
      <c r="R59" s="5" t="s">
        <v>222</v>
      </c>
    </row>
    <row r="60" ht="150" customHeight="1" spans="1:18">
      <c r="A60" s="5" t="s">
        <v>438</v>
      </c>
      <c r="B60" t="str">
        <f>_xlfn.DISPIMG("ID_2F736A249F0144C3957B0A2CE3EE6E36",1)</f>
        <v>=DISPIMG("ID_2F736A249F0144C3957B0A2CE3EE6E36",1)</v>
      </c>
      <c r="C60" t="s">
        <v>439</v>
      </c>
      <c r="D60" s="5" t="s">
        <v>440</v>
      </c>
      <c r="E60" s="5" t="s">
        <v>441</v>
      </c>
      <c r="F60" t="s">
        <v>442</v>
      </c>
      <c r="G60" t="str">
        <f>_xlfn.DISPIMG("ID_768CF6CE8D494714B74F32A76C63EE84",1)</f>
        <v>=DISPIMG("ID_768CF6CE8D494714B74F32A76C63EE84",1)</v>
      </c>
      <c r="H60" s="5" t="s">
        <v>443</v>
      </c>
      <c r="I60" t="str">
        <f>_xlfn.DISPIMG("ID_DB604C19F59049028B9B958A6609183A",1)</f>
        <v>=DISPIMG("ID_DB604C19F59049028B9B958A6609183A",1)</v>
      </c>
      <c r="J60">
        <v>292</v>
      </c>
      <c r="K60" t="str">
        <f>_xlfn.DISPIMG("ID_D68EC55E67204DB5BC3F1B1987BCC09E",1)</f>
        <v>=DISPIMG("ID_D68EC55E67204DB5BC3F1B1987BCC09E",1)</v>
      </c>
      <c r="L60" t="s">
        <v>36</v>
      </c>
      <c r="M60" t="s">
        <v>310</v>
      </c>
      <c r="O60" t="s">
        <v>26</v>
      </c>
      <c r="P60" s="5" t="s">
        <v>27</v>
      </c>
      <c r="Q60" t="s">
        <v>38</v>
      </c>
      <c r="R60" s="5" t="s">
        <v>444</v>
      </c>
    </row>
    <row r="61" ht="150" customHeight="1" spans="1:18">
      <c r="A61" s="5" t="s">
        <v>445</v>
      </c>
      <c r="B61" t="str">
        <f>_xlfn.DISPIMG("ID_0E199DA8403D4E05A79964139BC24E19",1)</f>
        <v>=DISPIMG("ID_0E199DA8403D4E05A79964139BC24E19",1)</v>
      </c>
      <c r="C61" t="s">
        <v>446</v>
      </c>
      <c r="D61" s="5" t="s">
        <v>447</v>
      </c>
      <c r="E61" s="5" t="s">
        <v>448</v>
      </c>
      <c r="F61" t="s">
        <v>449</v>
      </c>
      <c r="G61" t="str">
        <f>_xlfn.DISPIMG("ID_82CE08EC41F44B6B9F9942E147C8AB86",1)</f>
        <v>=DISPIMG("ID_82CE08EC41F44B6B9F9942E147C8AB86",1)</v>
      </c>
      <c r="H61" s="5" t="s">
        <v>450</v>
      </c>
      <c r="I61" t="str">
        <f>_xlfn.DISPIMG("ID_76701B60BA31466E9BD06A84E283A5AC",1)</f>
        <v>=DISPIMG("ID_76701B60BA31466E9BD06A84E283A5AC",1)</v>
      </c>
      <c r="J61">
        <v>212</v>
      </c>
      <c r="K61" t="str">
        <f>_xlfn.DISPIMG("ID_090E15C7AC874201A4CD92E503E82445",1)</f>
        <v>=DISPIMG("ID_090E15C7AC874201A4CD92E503E82445",1)</v>
      </c>
      <c r="L61" t="s">
        <v>36</v>
      </c>
      <c r="M61" t="s">
        <v>123</v>
      </c>
      <c r="N61" t="s">
        <v>267</v>
      </c>
      <c r="O61" t="s">
        <v>55</v>
      </c>
      <c r="P61" s="5" t="s">
        <v>268</v>
      </c>
      <c r="Q61" t="s">
        <v>38</v>
      </c>
      <c r="R61" s="5" t="s">
        <v>39</v>
      </c>
    </row>
    <row r="62" ht="150" customHeight="1" spans="1:18">
      <c r="A62" s="5" t="s">
        <v>451</v>
      </c>
      <c r="B62" t="str">
        <f>_xlfn.DISPIMG("ID_751AA5E8D3A14FA9984842FF4CB436E8",1)</f>
        <v>=DISPIMG("ID_751AA5E8D3A14FA9984842FF4CB436E8",1)</v>
      </c>
      <c r="C62" t="s">
        <v>452</v>
      </c>
      <c r="D62" s="5" t="s">
        <v>453</v>
      </c>
      <c r="E62" s="5" t="s">
        <v>454</v>
      </c>
      <c r="F62" t="s">
        <v>455</v>
      </c>
      <c r="G62" t="str">
        <f>_xlfn.DISPIMG("ID_C1012C60A1A347F99E0BE41C3006FD1A",1)</f>
        <v>=DISPIMG("ID_C1012C60A1A347F99E0BE41C3006FD1A",1)</v>
      </c>
      <c r="H62" s="5" t="s">
        <v>456</v>
      </c>
      <c r="I62" t="str">
        <f>_xlfn.DISPIMG("ID_30E536E82DB94F708F952F66CEFCD1BC",1)</f>
        <v>=DISPIMG("ID_30E536E82DB94F708F952F66CEFCD1BC",1)</v>
      </c>
      <c r="J62">
        <v>492</v>
      </c>
      <c r="K62" t="str">
        <f>_xlfn.DISPIMG("ID_ED70471B657A4D47BDAB659BBA645B27",1)</f>
        <v>=DISPIMG("ID_ED70471B657A4D47BDAB659BBA645B27",1)</v>
      </c>
      <c r="L62" t="s">
        <v>24</v>
      </c>
      <c r="M62" t="s">
        <v>199</v>
      </c>
      <c r="N62" t="s">
        <v>457</v>
      </c>
      <c r="O62" t="s">
        <v>55</v>
      </c>
      <c r="P62" s="5" t="s">
        <v>458</v>
      </c>
      <c r="Q62" t="s">
        <v>28</v>
      </c>
      <c r="R62" s="5" t="s">
        <v>47</v>
      </c>
    </row>
    <row r="63" ht="150" customHeight="1" spans="1:18">
      <c r="A63" s="5" t="s">
        <v>459</v>
      </c>
      <c r="B63" t="str">
        <f>_xlfn.DISPIMG("ID_3A9BAE5757EE4CD0A2C91488DCCBA321",1)</f>
        <v>=DISPIMG("ID_3A9BAE5757EE4CD0A2C91488DCCBA321",1)</v>
      </c>
      <c r="C63" t="s">
        <v>460</v>
      </c>
      <c r="D63" s="5" t="s">
        <v>461</v>
      </c>
      <c r="E63" s="5" t="s">
        <v>197</v>
      </c>
      <c r="F63" t="s">
        <v>462</v>
      </c>
      <c r="G63" t="str">
        <f>_xlfn.DISPIMG("ID_305EA460E15747E4B3B8231C9DF0283A",1)</f>
        <v>=DISPIMG("ID_305EA460E15747E4B3B8231C9DF0283A",1)</v>
      </c>
      <c r="H63" s="5" t="s">
        <v>463</v>
      </c>
      <c r="I63" t="str">
        <f>_xlfn.DISPIMG("ID_89991B5B603B45BA96AB7A700717896D",1)</f>
        <v>=DISPIMG("ID_89991B5B603B45BA96AB7A700717896D",1)</v>
      </c>
      <c r="J63">
        <v>201</v>
      </c>
      <c r="K63" t="str">
        <f>_xlfn.DISPIMG("ID_29C395A3F9F94A5082A47AA00BA87353",1)</f>
        <v>=DISPIMG("ID_29C395A3F9F94A5082A47AA00BA87353",1)</v>
      </c>
      <c r="L63" t="s">
        <v>36</v>
      </c>
      <c r="M63" t="s">
        <v>84</v>
      </c>
      <c r="N63" t="s">
        <v>464</v>
      </c>
      <c r="O63" t="s">
        <v>55</v>
      </c>
      <c r="P63" s="5" t="s">
        <v>465</v>
      </c>
      <c r="Q63" t="s">
        <v>38</v>
      </c>
      <c r="R63" s="5" t="s">
        <v>39</v>
      </c>
    </row>
    <row r="64" ht="150" customHeight="1" spans="1:18">
      <c r="A64" s="5" t="s">
        <v>466</v>
      </c>
      <c r="B64" t="str">
        <f>_xlfn.DISPIMG("ID_FBFE19C4189A4D289849E23D3E4C36B5",1)</f>
        <v>=DISPIMG("ID_FBFE19C4189A4D289849E23D3E4C36B5",1)</v>
      </c>
      <c r="C64" t="s">
        <v>467</v>
      </c>
      <c r="D64" s="5" t="s">
        <v>468</v>
      </c>
      <c r="E64" s="5" t="s">
        <v>203</v>
      </c>
      <c r="F64" t="s">
        <v>469</v>
      </c>
      <c r="G64" t="str">
        <f>_xlfn.DISPIMG("ID_A58D7B0700BB4C2DAA5E3269CC30889A",1)</f>
        <v>=DISPIMG("ID_A58D7B0700BB4C2DAA5E3269CC30889A",1)</v>
      </c>
      <c r="H64" s="5" t="s">
        <v>130</v>
      </c>
      <c r="I64" t="str">
        <f>_xlfn.DISPIMG("ID_0EA3A6027011467282FED74522A81B4D",1)</f>
        <v>=DISPIMG("ID_0EA3A6027011467282FED74522A81B4D",1)</v>
      </c>
      <c r="J64">
        <v>287</v>
      </c>
      <c r="K64" t="str">
        <f>_xlfn.DISPIMG("ID_C353420D0255453EBB2AE7486BBA4C8B",1)</f>
        <v>=DISPIMG("ID_C353420D0255453EBB2AE7486BBA4C8B",1)</v>
      </c>
      <c r="L64" t="s">
        <v>36</v>
      </c>
      <c r="M64" t="s">
        <v>108</v>
      </c>
      <c r="N64" t="s">
        <v>470</v>
      </c>
      <c r="O64" t="s">
        <v>55</v>
      </c>
      <c r="P64" s="5" t="s">
        <v>471</v>
      </c>
      <c r="Q64" t="s">
        <v>38</v>
      </c>
      <c r="R64" s="5" t="s">
        <v>39</v>
      </c>
    </row>
    <row r="65" ht="150" customHeight="1" spans="1:18">
      <c r="A65" s="5" t="s">
        <v>472</v>
      </c>
      <c r="B65" t="str">
        <f>_xlfn.DISPIMG("ID_FA2383EC89A44F979F51CDB8BF53E14C",1)</f>
        <v>=DISPIMG("ID_FA2383EC89A44F979F51CDB8BF53E14C",1)</v>
      </c>
      <c r="C65" t="s">
        <v>473</v>
      </c>
      <c r="D65" s="5" t="s">
        <v>474</v>
      </c>
      <c r="E65" s="5" t="s">
        <v>475</v>
      </c>
      <c r="F65" t="s">
        <v>476</v>
      </c>
      <c r="G65" t="str">
        <f>_xlfn.DISPIMG("ID_170CAE5140C64329A01BCC056D451BF7",1)</f>
        <v>=DISPIMG("ID_170CAE5140C64329A01BCC056D451BF7",1)</v>
      </c>
      <c r="H65" s="5" t="s">
        <v>477</v>
      </c>
      <c r="I65" t="str">
        <f>_xlfn.DISPIMG("ID_16774ADE4F5F43798DC59ED62CBC1022",1)</f>
        <v>=DISPIMG("ID_16774ADE4F5F43798DC59ED62CBC1022",1)</v>
      </c>
      <c r="J65">
        <v>344</v>
      </c>
      <c r="K65" t="str">
        <f>_xlfn.DISPIMG("ID_DCDD2993DA4340A3B9B3526298B27638",1)</f>
        <v>=DISPIMG("ID_DCDD2993DA4340A3B9B3526298B27638",1)</v>
      </c>
      <c r="L65" t="s">
        <v>24</v>
      </c>
      <c r="M65" t="s">
        <v>123</v>
      </c>
      <c r="N65" t="s">
        <v>54</v>
      </c>
      <c r="O65" t="s">
        <v>220</v>
      </c>
      <c r="P65" s="5" t="s">
        <v>478</v>
      </c>
      <c r="Q65" t="s">
        <v>325</v>
      </c>
      <c r="R65" s="5" t="s">
        <v>356</v>
      </c>
    </row>
    <row r="66" ht="150" customHeight="1" spans="1:18">
      <c r="A66" s="5" t="s">
        <v>479</v>
      </c>
      <c r="B66" t="str">
        <f>_xlfn.DISPIMG("ID_1374CF148A244AC5A2663DB52258C95E",1)</f>
        <v>=DISPIMG("ID_1374CF148A244AC5A2663DB52258C95E",1)</v>
      </c>
      <c r="C66" t="s">
        <v>480</v>
      </c>
      <c r="D66" s="5" t="s">
        <v>481</v>
      </c>
      <c r="E66" s="5" t="s">
        <v>283</v>
      </c>
      <c r="F66" t="s">
        <v>308</v>
      </c>
      <c r="G66" t="str">
        <f>_xlfn.DISPIMG("ID_1E06613E22F147E5B16ABE27F7FDE7B5",1)</f>
        <v>=DISPIMG("ID_1E06613E22F147E5B16ABE27F7FDE7B5",1)</v>
      </c>
      <c r="H66" s="5" t="s">
        <v>130</v>
      </c>
      <c r="I66" t="str">
        <f>_xlfn.DISPIMG("ID_20D521607EDE4210828FB5FC62139FF4",1)</f>
        <v>=DISPIMG("ID_20D521607EDE4210828FB5FC62139FF4",1)</v>
      </c>
      <c r="J66">
        <v>203</v>
      </c>
      <c r="K66" t="str">
        <f>_xlfn.DISPIMG("ID_6497CFD393F248158B15111947E26CD4",1)</f>
        <v>=DISPIMG("ID_6497CFD393F248158B15111947E26CD4",1)</v>
      </c>
      <c r="L66" t="s">
        <v>24</v>
      </c>
      <c r="M66" t="s">
        <v>482</v>
      </c>
      <c r="N66" t="s">
        <v>483</v>
      </c>
      <c r="O66" t="s">
        <v>55</v>
      </c>
      <c r="P66" s="5" t="s">
        <v>484</v>
      </c>
      <c r="Q66" t="s">
        <v>28</v>
      </c>
      <c r="R66" s="5" t="s">
        <v>29</v>
      </c>
    </row>
    <row r="67" ht="150" customHeight="1" spans="1:18">
      <c r="A67" s="5" t="s">
        <v>485</v>
      </c>
      <c r="B67" t="str">
        <f>_xlfn.DISPIMG("ID_F6C1732B4CA64E299A479F1F30B58FCF",1)</f>
        <v>=DISPIMG("ID_F6C1732B4CA64E299A479F1F30B58FCF",1)</v>
      </c>
      <c r="C67" t="s">
        <v>486</v>
      </c>
      <c r="D67" s="5" t="s">
        <v>487</v>
      </c>
      <c r="E67" s="5" t="s">
        <v>488</v>
      </c>
      <c r="F67" t="s">
        <v>489</v>
      </c>
      <c r="G67" t="str">
        <f>_xlfn.DISPIMG("ID_0A98453F9C19479D92C0A5C44185F669",1)</f>
        <v>=DISPIMG("ID_0A98453F9C19479D92C0A5C44185F669",1)</v>
      </c>
      <c r="H67" s="5" t="s">
        <v>317</v>
      </c>
      <c r="I67" t="str">
        <f>_xlfn.DISPIMG("ID_32FAB338BD684BC39D56BD44D7CAD7BA",1)</f>
        <v>=DISPIMG("ID_32FAB338BD684BC39D56BD44D7CAD7BA",1)</v>
      </c>
      <c r="J67">
        <v>368</v>
      </c>
      <c r="K67" t="str">
        <f>_xlfn.DISPIMG("ID_3670F258656A4A10BB13A5B4B63C7E8C",1)</f>
        <v>=DISPIMG("ID_3670F258656A4A10BB13A5B4B63C7E8C",1)</v>
      </c>
      <c r="L67" t="s">
        <v>36</v>
      </c>
      <c r="M67" t="s">
        <v>169</v>
      </c>
      <c r="N67" t="s">
        <v>54</v>
      </c>
      <c r="O67" t="s">
        <v>55</v>
      </c>
      <c r="P67" s="5" t="s">
        <v>161</v>
      </c>
      <c r="Q67" t="s">
        <v>38</v>
      </c>
      <c r="R67" s="5" t="s">
        <v>162</v>
      </c>
    </row>
    <row r="68" ht="150" customHeight="1" spans="1:18">
      <c r="A68" s="5" t="s">
        <v>490</v>
      </c>
      <c r="B68" t="str">
        <f>_xlfn.DISPIMG("ID_564C8E90CDA44A57B763E54AB86B6F9E",1)</f>
        <v>=DISPIMG("ID_564C8E90CDA44A57B763E54AB86B6F9E",1)</v>
      </c>
      <c r="C68" t="s">
        <v>491</v>
      </c>
      <c r="D68" s="5" t="s">
        <v>492</v>
      </c>
      <c r="E68" s="5" t="s">
        <v>493</v>
      </c>
      <c r="F68" t="s">
        <v>494</v>
      </c>
      <c r="G68" t="str">
        <f>_xlfn.DISPIMG("ID_7517C04CE0754220B076E767B73F7155",1)</f>
        <v>=DISPIMG("ID_7517C04CE0754220B076E767B73F7155",1)</v>
      </c>
      <c r="H68" s="5" t="s">
        <v>495</v>
      </c>
      <c r="I68" t="str">
        <f>_xlfn.DISPIMG("ID_05A50A7B6F7A4BE69AAB52B7D5FF8E62",1)</f>
        <v>=DISPIMG("ID_05A50A7B6F7A4BE69AAB52B7D5FF8E62",1)</v>
      </c>
      <c r="J68">
        <v>173</v>
      </c>
      <c r="K68" t="str">
        <f>_xlfn.DISPIMG("ID_1B1CC1D7D760445C8E02CF7A820CDAC5",1)</f>
        <v>=DISPIMG("ID_1B1CC1D7D760445C8E02CF7A820CDAC5",1)</v>
      </c>
      <c r="L68" t="s">
        <v>153</v>
      </c>
      <c r="M68" t="s">
        <v>37</v>
      </c>
      <c r="O68" t="s">
        <v>26</v>
      </c>
      <c r="P68" s="5" t="s">
        <v>27</v>
      </c>
      <c r="Q68" t="s">
        <v>26</v>
      </c>
      <c r="R68" s="5" t="s">
        <v>155</v>
      </c>
    </row>
    <row r="69" ht="150" customHeight="1" spans="1:18">
      <c r="A69" s="5" t="s">
        <v>496</v>
      </c>
      <c r="B69" t="str">
        <f>_xlfn.DISPIMG("ID_D284A6131F23478E853021345EF20769",1)</f>
        <v>=DISPIMG("ID_D284A6131F23478E853021345EF20769",1)</v>
      </c>
      <c r="C69" t="s">
        <v>497</v>
      </c>
      <c r="D69" s="5" t="s">
        <v>498</v>
      </c>
      <c r="E69" s="5" t="s">
        <v>499</v>
      </c>
      <c r="F69" t="s">
        <v>500</v>
      </c>
      <c r="G69" t="str">
        <f>_xlfn.DISPIMG("ID_97F7EF890C714F5093D92665A1D00AD6",1)</f>
        <v>=DISPIMG("ID_97F7EF890C714F5093D92665A1D00AD6",1)</v>
      </c>
      <c r="H69" s="5" t="s">
        <v>501</v>
      </c>
      <c r="I69" t="str">
        <f>_xlfn.DISPIMG("ID_C93BB6D6AAF44E319388D73EA9353A35",1)</f>
        <v>=DISPIMG("ID_C93BB6D6AAF44E319388D73EA9353A35",1)</v>
      </c>
      <c r="J69">
        <v>520</v>
      </c>
      <c r="K69" t="str">
        <f>_xlfn.DISPIMG("ID_623BE8B60A8E4170BDCED93157025E6D",1)</f>
        <v>=DISPIMG("ID_623BE8B60A8E4170BDCED93157025E6D",1)</v>
      </c>
      <c r="L69" t="s">
        <v>24</v>
      </c>
      <c r="M69" t="s">
        <v>92</v>
      </c>
      <c r="N69" t="s">
        <v>138</v>
      </c>
      <c r="O69" t="s">
        <v>55</v>
      </c>
      <c r="P69" s="5" t="s">
        <v>139</v>
      </c>
      <c r="Q69" t="s">
        <v>28</v>
      </c>
      <c r="R69" s="5" t="s">
        <v>29</v>
      </c>
    </row>
    <row r="70" ht="150" customHeight="1" spans="1:18">
      <c r="A70" s="5" t="s">
        <v>502</v>
      </c>
      <c r="B70" t="str">
        <f>_xlfn.DISPIMG("ID_184830996473453E8348657B1B64ECCE",1)</f>
        <v>=DISPIMG("ID_184830996473453E8348657B1B64ECCE",1)</v>
      </c>
      <c r="C70" t="s">
        <v>503</v>
      </c>
      <c r="D70" s="5" t="s">
        <v>504</v>
      </c>
      <c r="E70" s="5" t="s">
        <v>505</v>
      </c>
      <c r="F70" t="s">
        <v>506</v>
      </c>
      <c r="G70" t="str">
        <f>_xlfn.DISPIMG("ID_87F580A77309444180A7E663CADE3B50",1)</f>
        <v>=DISPIMG("ID_87F580A77309444180A7E663CADE3B50",1)</v>
      </c>
      <c r="H70" s="5" t="s">
        <v>122</v>
      </c>
      <c r="I70" t="str">
        <f>_xlfn.DISPIMG("ID_285AED41DD2D447A8727283635B78292",1)</f>
        <v>=DISPIMG("ID_285AED41DD2D447A8727283635B78292",1)</v>
      </c>
      <c r="J70">
        <v>143</v>
      </c>
      <c r="K70" t="str">
        <f>_xlfn.DISPIMG("ID_0EF9719B935B4B3DA6DA95B2910D6E30",1)</f>
        <v>=DISPIMG("ID_0EF9719B935B4B3DA6DA95B2910D6E30",1)</v>
      </c>
      <c r="L70" t="s">
        <v>36</v>
      </c>
      <c r="M70" t="s">
        <v>123</v>
      </c>
      <c r="O70" t="s">
        <v>26</v>
      </c>
      <c r="P70" s="5" t="s">
        <v>27</v>
      </c>
      <c r="Q70" t="s">
        <v>38</v>
      </c>
      <c r="R70" s="5" t="s">
        <v>39</v>
      </c>
    </row>
    <row r="71" ht="150" customHeight="1" spans="1:18">
      <c r="A71" s="5" t="s">
        <v>507</v>
      </c>
      <c r="B71" t="str">
        <f>_xlfn.DISPIMG("ID_23002C972D6045E499CFB525A029856C",1)</f>
        <v>=DISPIMG("ID_23002C972D6045E499CFB525A029856C",1)</v>
      </c>
      <c r="C71" t="s">
        <v>508</v>
      </c>
      <c r="D71" s="5" t="s">
        <v>509</v>
      </c>
      <c r="E71" s="5" t="s">
        <v>510</v>
      </c>
      <c r="F71" t="s">
        <v>511</v>
      </c>
      <c r="G71" t="str">
        <f>_xlfn.DISPIMG("ID_BF10BB902B9C4EDCA7B9DF5552972DFD",1)</f>
        <v>=DISPIMG("ID_BF10BB902B9C4EDCA7B9DF5552972DFD",1)</v>
      </c>
      <c r="H71" s="5" t="s">
        <v>512</v>
      </c>
      <c r="I71" t="str">
        <f>_xlfn.DISPIMG("ID_C53CBA76AEFA498E9FCE757323AE7313",1)</f>
        <v>=DISPIMG("ID_C53CBA76AEFA498E9FCE757323AE7313",1)</v>
      </c>
      <c r="J71">
        <v>261</v>
      </c>
      <c r="K71" t="str">
        <f>_xlfn.DISPIMG("ID_B49C0094B2D34FFC9B4E6E8B9986B8BB",1)</f>
        <v>=DISPIMG("ID_B49C0094B2D34FFC9B4E6E8B9986B8BB",1)</v>
      </c>
      <c r="L71" t="s">
        <v>24</v>
      </c>
      <c r="M71" t="s">
        <v>310</v>
      </c>
      <c r="N71" t="s">
        <v>54</v>
      </c>
      <c r="O71" t="s">
        <v>55</v>
      </c>
      <c r="P71" s="5" t="s">
        <v>67</v>
      </c>
      <c r="Q71" t="s">
        <v>28</v>
      </c>
      <c r="R71" s="5" t="s">
        <v>57</v>
      </c>
    </row>
    <row r="72" ht="150" customHeight="1" spans="1:18">
      <c r="A72" s="5" t="s">
        <v>513</v>
      </c>
      <c r="B72" t="str">
        <f>_xlfn.DISPIMG("ID_6D635A9DFF5F45F8954BB6374AF21D4C",1)</f>
        <v>=DISPIMG("ID_6D635A9DFF5F45F8954BB6374AF21D4C",1)</v>
      </c>
      <c r="C72" t="s">
        <v>514</v>
      </c>
      <c r="D72" s="5" t="s">
        <v>515</v>
      </c>
      <c r="E72" s="5" t="s">
        <v>516</v>
      </c>
      <c r="F72" t="s">
        <v>517</v>
      </c>
      <c r="G72" t="str">
        <f>_xlfn.DISPIMG("ID_A59441AB33E642DB888DF7751081AC9E",1)</f>
        <v>=DISPIMG("ID_A59441AB33E642DB888DF7751081AC9E",1)</v>
      </c>
      <c r="H72" s="5" t="s">
        <v>212</v>
      </c>
      <c r="I72" t="str">
        <f>_xlfn.DISPIMG("ID_A0333BDF49004814AF2A966485D73842",1)</f>
        <v>=DISPIMG("ID_A0333BDF49004814AF2A966485D73842",1)</v>
      </c>
      <c r="J72">
        <v>267</v>
      </c>
      <c r="K72" t="str">
        <f>_xlfn.DISPIMG("ID_4FBE18BA29B841A1A6795F1CEDEA4D89",1)</f>
        <v>=DISPIMG("ID_4FBE18BA29B841A1A6795F1CEDEA4D89",1)</v>
      </c>
      <c r="L72" t="s">
        <v>64</v>
      </c>
      <c r="M72" t="s">
        <v>108</v>
      </c>
      <c r="N72" t="s">
        <v>54</v>
      </c>
      <c r="O72" t="s">
        <v>55</v>
      </c>
      <c r="P72" s="5" t="s">
        <v>161</v>
      </c>
      <c r="Q72" t="s">
        <v>38</v>
      </c>
      <c r="R72" s="5" t="s">
        <v>68</v>
      </c>
    </row>
    <row r="73" ht="150" customHeight="1" spans="1:18">
      <c r="A73" s="5" t="s">
        <v>518</v>
      </c>
      <c r="B73" t="str">
        <f>_xlfn.DISPIMG("ID_54118FE523784ED48DC7ADAF5F4ADBBA",1)</f>
        <v>=DISPIMG("ID_54118FE523784ED48DC7ADAF5F4ADBBA",1)</v>
      </c>
      <c r="C73" t="s">
        <v>519</v>
      </c>
      <c r="D73" s="5" t="s">
        <v>520</v>
      </c>
      <c r="E73" s="5" t="s">
        <v>521</v>
      </c>
      <c r="F73" t="s">
        <v>522</v>
      </c>
      <c r="G73" t="str">
        <f>_xlfn.DISPIMG("ID_891DCBD842F44099BF12ADD3C17DB2C2",1)</f>
        <v>=DISPIMG("ID_891DCBD842F44099BF12ADD3C17DB2C2",1)</v>
      </c>
      <c r="H73" s="5" t="s">
        <v>450</v>
      </c>
      <c r="I73" t="str">
        <f>_xlfn.DISPIMG("ID_C98909CDB0A14A028837ACC424D264A3",1)</f>
        <v>=DISPIMG("ID_C98909CDB0A14A028837ACC424D264A3",1)</v>
      </c>
      <c r="J73">
        <v>298</v>
      </c>
      <c r="K73" t="str">
        <f>_xlfn.DISPIMG("ID_913AFB17DAEA432292B83C35D20C986C",1)</f>
        <v>=DISPIMG("ID_913AFB17DAEA432292B83C35D20C986C",1)</v>
      </c>
      <c r="L73" t="s">
        <v>24</v>
      </c>
      <c r="M73" t="s">
        <v>177</v>
      </c>
      <c r="O73" t="s">
        <v>26</v>
      </c>
      <c r="P73" s="5" t="s">
        <v>27</v>
      </c>
      <c r="Q73" t="s">
        <v>28</v>
      </c>
      <c r="R73" s="5" t="s">
        <v>29</v>
      </c>
    </row>
    <row r="74" ht="150" customHeight="1" spans="1:18">
      <c r="A74" s="5" t="s">
        <v>523</v>
      </c>
      <c r="B74" t="str">
        <f>_xlfn.DISPIMG("ID_95BD60036FED42F5ABEEF0EE4790DBA7",1)</f>
        <v>=DISPIMG("ID_95BD60036FED42F5ABEEF0EE4790DBA7",1)</v>
      </c>
      <c r="C74" t="s">
        <v>524</v>
      </c>
      <c r="D74" s="5" t="s">
        <v>525</v>
      </c>
      <c r="E74" s="5" t="s">
        <v>526</v>
      </c>
      <c r="F74" t="s">
        <v>527</v>
      </c>
      <c r="G74" t="str">
        <f>_xlfn.DISPIMG("ID_6336B6D2C3924FEEB042DAFA0C6D4B1C",1)</f>
        <v>=DISPIMG("ID_6336B6D2C3924FEEB042DAFA0C6D4B1C",1)</v>
      </c>
      <c r="H74" s="5" t="s">
        <v>528</v>
      </c>
      <c r="I74" t="str">
        <f>_xlfn.DISPIMG("ID_610E9CF564704114A80A90128F425B40",1)</f>
        <v>=DISPIMG("ID_610E9CF564704114A80A90128F425B40",1)</v>
      </c>
      <c r="J74">
        <v>354</v>
      </c>
      <c r="K74" t="str">
        <f>_xlfn.DISPIMG("ID_AB9A44B2526444D1BBAAA9E7A2A41B8A",1)</f>
        <v>=DISPIMG("ID_AB9A44B2526444D1BBAAA9E7A2A41B8A",1)</v>
      </c>
      <c r="L74" t="s">
        <v>24</v>
      </c>
      <c r="M74" t="s">
        <v>65</v>
      </c>
      <c r="N74" t="s">
        <v>54</v>
      </c>
      <c r="O74" t="s">
        <v>55</v>
      </c>
      <c r="P74" s="5" t="s">
        <v>529</v>
      </c>
      <c r="Q74" t="s">
        <v>28</v>
      </c>
      <c r="R74" s="5" t="s">
        <v>57</v>
      </c>
    </row>
    <row r="75" ht="150" customHeight="1" spans="1:18">
      <c r="A75" s="5" t="s">
        <v>530</v>
      </c>
      <c r="B75" t="str">
        <f>_xlfn.DISPIMG("ID_AE68386D085F42A88BBFCF4131E2C144",1)</f>
        <v>=DISPIMG("ID_AE68386D085F42A88BBFCF4131E2C144",1)</v>
      </c>
      <c r="C75" t="s">
        <v>531</v>
      </c>
      <c r="D75" s="5" t="s">
        <v>532</v>
      </c>
      <c r="E75" s="5" t="s">
        <v>166</v>
      </c>
      <c r="F75" t="s">
        <v>533</v>
      </c>
      <c r="G75" t="str">
        <f>_xlfn.DISPIMG("ID_C5F9D4ADE95E4F9EBCAFC7759A9B564E",1)</f>
        <v>=DISPIMG("ID_C5F9D4ADE95E4F9EBCAFC7759A9B564E",1)</v>
      </c>
      <c r="H75" s="5" t="s">
        <v>534</v>
      </c>
      <c r="I75" t="str">
        <f>_xlfn.DISPIMG("ID_3837AB27D211484ABA91C65C99978050",1)</f>
        <v>=DISPIMG("ID_3837AB27D211484ABA91C65C99978050",1)</v>
      </c>
      <c r="J75">
        <v>1185</v>
      </c>
      <c r="K75" t="str">
        <f>_xlfn.DISPIMG("ID_7AA561A635EA4C5C840A4C2C787F7EA4",1)</f>
        <v>=DISPIMG("ID_7AA561A635EA4C5C840A4C2C787F7EA4",1)</v>
      </c>
      <c r="L75" t="s">
        <v>24</v>
      </c>
      <c r="M75" t="s">
        <v>535</v>
      </c>
      <c r="N75" t="s">
        <v>54</v>
      </c>
      <c r="O75" t="s">
        <v>55</v>
      </c>
      <c r="P75" s="5" t="s">
        <v>67</v>
      </c>
      <c r="Q75" t="s">
        <v>28</v>
      </c>
      <c r="R75" s="5" t="s">
        <v>57</v>
      </c>
    </row>
    <row r="76" ht="150" customHeight="1" spans="1:18">
      <c r="A76" s="5" t="s">
        <v>536</v>
      </c>
      <c r="B76" t="str">
        <f>_xlfn.DISPIMG("ID_2D6CC095D5314624926B0EF42BE7B389",1)</f>
        <v>=DISPIMG("ID_2D6CC095D5314624926B0EF42BE7B389",1)</v>
      </c>
      <c r="C76" t="s">
        <v>537</v>
      </c>
      <c r="D76" s="5" t="s">
        <v>538</v>
      </c>
      <c r="E76" s="5" t="s">
        <v>539</v>
      </c>
      <c r="F76" t="s">
        <v>540</v>
      </c>
      <c r="G76" t="str">
        <f>_xlfn.DISPIMG("ID_F7524929C21946568DE6FDA6910346E5",1)</f>
        <v>=DISPIMG("ID_F7524929C21946568DE6FDA6910346E5",1)</v>
      </c>
      <c r="H76" s="5" t="s">
        <v>130</v>
      </c>
      <c r="I76" t="str">
        <f>_xlfn.DISPIMG("ID_CAF9D3B926394ADE984BA2FBE65CAE4B",1)</f>
        <v>=DISPIMG("ID_CAF9D3B926394ADE984BA2FBE65CAE4B",1)</v>
      </c>
      <c r="J76">
        <v>195</v>
      </c>
      <c r="K76" t="str">
        <f>_xlfn.DISPIMG("ID_FFA49B08B2CB46E5929112C58B88D997",1)</f>
        <v>=DISPIMG("ID_FFA49B08B2CB46E5929112C58B88D997",1)</v>
      </c>
      <c r="L76" t="s">
        <v>36</v>
      </c>
      <c r="M76" t="s">
        <v>37</v>
      </c>
      <c r="N76" t="s">
        <v>541</v>
      </c>
      <c r="O76" t="s">
        <v>55</v>
      </c>
      <c r="P76" s="5" t="s">
        <v>161</v>
      </c>
      <c r="Q76" t="s">
        <v>38</v>
      </c>
      <c r="R76" s="5" t="s">
        <v>162</v>
      </c>
    </row>
    <row r="77" ht="150" customHeight="1" spans="1:18">
      <c r="A77" s="5" t="s">
        <v>542</v>
      </c>
      <c r="B77" t="str">
        <f>_xlfn.DISPIMG("ID_E038B7448A214F52A7300488A0B42F06",1)</f>
        <v>=DISPIMG("ID_E038B7448A214F52A7300488A0B42F06",1)</v>
      </c>
      <c r="C77" t="s">
        <v>543</v>
      </c>
      <c r="D77" s="5" t="s">
        <v>544</v>
      </c>
      <c r="E77" s="5" t="s">
        <v>545</v>
      </c>
      <c r="F77" t="s">
        <v>546</v>
      </c>
      <c r="G77" t="str">
        <f>_xlfn.DISPIMG("ID_73DFBD46EA8345C8B8A4BCEE3ABA00BA",1)</f>
        <v>=DISPIMG("ID_73DFBD46EA8345C8B8A4BCEE3ABA00BA",1)</v>
      </c>
      <c r="H77" s="5" t="s">
        <v>547</v>
      </c>
      <c r="I77" t="str">
        <f>_xlfn.DISPIMG("ID_2D235B0D1C634FB7BC51B0558AA0E022",1)</f>
        <v>=DISPIMG("ID_2D235B0D1C634FB7BC51B0558AA0E022",1)</v>
      </c>
      <c r="J77">
        <v>607</v>
      </c>
      <c r="K77" t="str">
        <f>_xlfn.DISPIMG("ID_7786150CB8754E37B208BADFEE61993B",1)</f>
        <v>=DISPIMG("ID_7786150CB8754E37B208BADFEE61993B",1)</v>
      </c>
      <c r="L77" t="s">
        <v>36</v>
      </c>
      <c r="M77" t="s">
        <v>123</v>
      </c>
      <c r="N77" t="s">
        <v>54</v>
      </c>
      <c r="O77" t="s">
        <v>55</v>
      </c>
      <c r="P77" s="5" t="s">
        <v>548</v>
      </c>
      <c r="Q77" t="s">
        <v>38</v>
      </c>
      <c r="R77" s="5" t="s">
        <v>162</v>
      </c>
    </row>
    <row r="78" ht="150" customHeight="1" spans="1:18">
      <c r="A78" s="5" t="s">
        <v>549</v>
      </c>
      <c r="B78" t="str">
        <f>_xlfn.DISPIMG("ID_3AC5FF6FE21E4C4885A1D022EFDD482D",1)</f>
        <v>=DISPIMG("ID_3AC5FF6FE21E4C4885A1D022EFDD482D",1)</v>
      </c>
      <c r="C78" t="s">
        <v>550</v>
      </c>
      <c r="D78" s="5" t="s">
        <v>551</v>
      </c>
      <c r="E78" s="5" t="s">
        <v>552</v>
      </c>
      <c r="F78" t="s">
        <v>405</v>
      </c>
      <c r="G78" t="str">
        <f>_xlfn.DISPIMG("ID_9E6445EB79B2481F99E29D6AF6C3DF2E",1)</f>
        <v>=DISPIMG("ID_9E6445EB79B2481F99E29D6AF6C3DF2E",1)</v>
      </c>
      <c r="H78" s="5" t="s">
        <v>553</v>
      </c>
      <c r="I78" t="str">
        <f>_xlfn.DISPIMG("ID_96505EBC2B434B69953CABE86479876D",1)</f>
        <v>=DISPIMG("ID_96505EBC2B434B69953CABE86479876D",1)</v>
      </c>
      <c r="J78">
        <v>201</v>
      </c>
      <c r="K78" t="str">
        <f>_xlfn.DISPIMG("ID_682EAF9225374AD2A6ACF427D5EF7D31",1)</f>
        <v>=DISPIMG("ID_682EAF9225374AD2A6ACF427D5EF7D31",1)</v>
      </c>
      <c r="L78" t="s">
        <v>64</v>
      </c>
      <c r="M78" t="s">
        <v>199</v>
      </c>
      <c r="N78" t="s">
        <v>367</v>
      </c>
      <c r="O78" t="s">
        <v>55</v>
      </c>
      <c r="P78" s="5" t="s">
        <v>368</v>
      </c>
      <c r="Q78" t="s">
        <v>38</v>
      </c>
      <c r="R78" s="5" t="s">
        <v>193</v>
      </c>
    </row>
    <row r="79" ht="150" customHeight="1" spans="1:18">
      <c r="A79" s="5" t="s">
        <v>554</v>
      </c>
      <c r="B79" t="str">
        <f>_xlfn.DISPIMG("ID_D94678914EDE448ABBA2D57D93F124B0",1)</f>
        <v>=DISPIMG("ID_D94678914EDE448ABBA2D57D93F124B0",1)</v>
      </c>
      <c r="C79" t="s">
        <v>555</v>
      </c>
      <c r="D79" s="5" t="s">
        <v>556</v>
      </c>
      <c r="E79" s="5" t="s">
        <v>239</v>
      </c>
      <c r="F79" t="s">
        <v>557</v>
      </c>
      <c r="G79" t="str">
        <f>_xlfn.DISPIMG("ID_F18BB608A1BA476E844FB919690AA49E",1)</f>
        <v>=DISPIMG("ID_F18BB608A1BA476E844FB919690AA49E",1)</v>
      </c>
      <c r="H79" s="5" t="s">
        <v>130</v>
      </c>
      <c r="I79" t="str">
        <f>_xlfn.DISPIMG("ID_E56E9ABD99BE46C9BB488C70632374AF",1)</f>
        <v>=DISPIMG("ID_E56E9ABD99BE46C9BB488C70632374AF",1)</v>
      </c>
      <c r="J79">
        <v>281</v>
      </c>
      <c r="K79" t="str">
        <f>_xlfn.DISPIMG("ID_AF1DE75D9CE84967B22DA3977CA0B192",1)</f>
        <v>=DISPIMG("ID_AF1DE75D9CE84967B22DA3977CA0B192",1)</v>
      </c>
      <c r="L79" t="s">
        <v>24</v>
      </c>
      <c r="M79" t="s">
        <v>558</v>
      </c>
      <c r="N79" t="s">
        <v>93</v>
      </c>
      <c r="O79" t="s">
        <v>55</v>
      </c>
      <c r="P79" s="5" t="s">
        <v>94</v>
      </c>
      <c r="Q79" t="s">
        <v>38</v>
      </c>
      <c r="R79" s="5" t="s">
        <v>95</v>
      </c>
    </row>
    <row r="80" ht="150" customHeight="1" spans="1:18">
      <c r="A80" s="5" t="s">
        <v>559</v>
      </c>
      <c r="B80" t="str">
        <f>_xlfn.DISPIMG("ID_503AC1F400F14B628DF09D98530A31AC",1)</f>
        <v>=DISPIMG("ID_503AC1F400F14B628DF09D98530A31AC",1)</v>
      </c>
      <c r="C80" t="s">
        <v>560</v>
      </c>
      <c r="D80" s="5" t="s">
        <v>561</v>
      </c>
      <c r="E80" s="5" t="s">
        <v>562</v>
      </c>
      <c r="F80" t="s">
        <v>563</v>
      </c>
      <c r="G80" t="str">
        <f>_xlfn.DISPIMG("ID_F6C6604156244BF4B76905196B946AD0",1)</f>
        <v>=DISPIMG("ID_F6C6604156244BF4B76905196B946AD0",1)</v>
      </c>
      <c r="H80" s="5" t="s">
        <v>564</v>
      </c>
      <c r="I80" t="str">
        <f>_xlfn.DISPIMG("ID_50976BAC0E374EEE8DB0249114A6BDE7",1)</f>
        <v>=DISPIMG("ID_50976BAC0E374EEE8DB0249114A6BDE7",1)</v>
      </c>
      <c r="J80">
        <v>140</v>
      </c>
      <c r="K80" t="str">
        <f>_xlfn.DISPIMG("ID_FACC6338BBED41A392640BF7D2764A34",1)</f>
        <v>=DISPIMG("ID_FACC6338BBED41A392640BF7D2764A34",1)</v>
      </c>
      <c r="L80" t="s">
        <v>64</v>
      </c>
      <c r="M80" t="s">
        <v>25</v>
      </c>
      <c r="N80" t="s">
        <v>66</v>
      </c>
      <c r="O80" t="s">
        <v>55</v>
      </c>
      <c r="P80" s="5" t="s">
        <v>565</v>
      </c>
      <c r="Q80" t="s">
        <v>38</v>
      </c>
      <c r="R80" s="5" t="s">
        <v>68</v>
      </c>
    </row>
    <row r="81" ht="150" customHeight="1" spans="1:18">
      <c r="A81" s="5" t="s">
        <v>566</v>
      </c>
      <c r="B81" t="str">
        <f>_xlfn.DISPIMG("ID_5E1E7EBD10974D91A2E6C629CE916013",1)</f>
        <v>=DISPIMG("ID_5E1E7EBD10974D91A2E6C629CE916013",1)</v>
      </c>
      <c r="C81" t="s">
        <v>567</v>
      </c>
      <c r="D81" s="5" t="s">
        <v>568</v>
      </c>
      <c r="E81" s="5" t="s">
        <v>569</v>
      </c>
      <c r="F81" t="s">
        <v>570</v>
      </c>
      <c r="G81" t="str">
        <f>_xlfn.DISPIMG("ID_4AE455B2597B46F2B86F78BA1F0CDA3C",1)</f>
        <v>=DISPIMG("ID_4AE455B2597B46F2B86F78BA1F0CDA3C",1)</v>
      </c>
      <c r="H81" s="5" t="s">
        <v>571</v>
      </c>
      <c r="I81" t="str">
        <f>_xlfn.DISPIMG("ID_FAD56A14E36C44819E2A6EBACADA88FA",1)</f>
        <v>=DISPIMG("ID_FAD56A14E36C44819E2A6EBACADA88FA",1)</v>
      </c>
      <c r="J81">
        <v>642</v>
      </c>
      <c r="K81" t="str">
        <f>_xlfn.DISPIMG("ID_A86D5058ABA5442CAE4706C927C60932",1)</f>
        <v>=DISPIMG("ID_A86D5058ABA5442CAE4706C927C60932",1)</v>
      </c>
      <c r="L81" t="s">
        <v>36</v>
      </c>
      <c r="M81" t="s">
        <v>206</v>
      </c>
      <c r="N81" t="s">
        <v>76</v>
      </c>
      <c r="O81" t="s">
        <v>55</v>
      </c>
      <c r="P81" s="5" t="s">
        <v>77</v>
      </c>
      <c r="Q81" t="s">
        <v>38</v>
      </c>
      <c r="R81" s="5" t="s">
        <v>39</v>
      </c>
    </row>
    <row r="82" ht="150" customHeight="1" spans="1:18">
      <c r="A82" s="5" t="s">
        <v>572</v>
      </c>
      <c r="B82" t="str">
        <f>_xlfn.DISPIMG("ID_60FE77D970094A90B7F6C53BB784450A",1)</f>
        <v>=DISPIMG("ID_60FE77D970094A90B7F6C53BB784450A",1)</v>
      </c>
      <c r="C82" t="s">
        <v>573</v>
      </c>
      <c r="D82" s="5" t="s">
        <v>574</v>
      </c>
      <c r="E82" s="5" t="s">
        <v>239</v>
      </c>
      <c r="F82" t="s">
        <v>575</v>
      </c>
      <c r="G82" t="str">
        <f>_xlfn.DISPIMG("ID_ECB90DB6E89C42558014D3F425AC8F61",1)</f>
        <v>=DISPIMG("ID_ECB90DB6E89C42558014D3F425AC8F61",1)</v>
      </c>
      <c r="H82" s="5" t="s">
        <v>130</v>
      </c>
      <c r="I82" t="str">
        <f>_xlfn.DISPIMG("ID_0AED9E404380450688C91DD93872BC0C",1)</f>
        <v>=DISPIMG("ID_0AED9E404380450688C91DD93872BC0C",1)</v>
      </c>
      <c r="J82">
        <v>247</v>
      </c>
      <c r="K82" t="str">
        <f>_xlfn.DISPIMG("ID_958F2605C38141CF89472E6BFF1CAAB8",1)</f>
        <v>=DISPIMG("ID_958F2605C38141CF89472E6BFF1CAAB8",1)</v>
      </c>
      <c r="L82" t="s">
        <v>24</v>
      </c>
      <c r="M82" t="s">
        <v>576</v>
      </c>
      <c r="N82" t="s">
        <v>577</v>
      </c>
      <c r="O82" t="s">
        <v>55</v>
      </c>
      <c r="P82" s="5" t="s">
        <v>578</v>
      </c>
      <c r="Q82" t="s">
        <v>28</v>
      </c>
      <c r="R82" s="5" t="s">
        <v>29</v>
      </c>
    </row>
    <row r="83" ht="150" customHeight="1" spans="1:18">
      <c r="A83" s="5" t="s">
        <v>579</v>
      </c>
      <c r="B83" t="str">
        <f>_xlfn.DISPIMG("ID_18FB700026A54A47855F418344B8062F",1)</f>
        <v>=DISPIMG("ID_18FB700026A54A47855F418344B8062F",1)</v>
      </c>
      <c r="C83" t="s">
        <v>580</v>
      </c>
      <c r="D83" s="5" t="s">
        <v>581</v>
      </c>
      <c r="E83" s="5" t="s">
        <v>582</v>
      </c>
      <c r="F83" t="s">
        <v>583</v>
      </c>
      <c r="G83" t="str">
        <f>_xlfn.DISPIMG("ID_0E7459351B1E4ACF99E344D579418704",1)</f>
        <v>=DISPIMG("ID_0E7459351B1E4ACF99E344D579418704",1)</v>
      </c>
      <c r="H83" s="5" t="s">
        <v>584</v>
      </c>
      <c r="I83" t="str">
        <f>_xlfn.DISPIMG("ID_B60B1495D4EF46B6A9A8C28A83813014",1)</f>
        <v>=DISPIMG("ID_B60B1495D4EF46B6A9A8C28A83813014",1)</v>
      </c>
      <c r="J83">
        <v>176</v>
      </c>
      <c r="K83" t="str">
        <f>_xlfn.DISPIMG("ID_448C7E8B7D404899AE4820C125151570",1)</f>
        <v>=DISPIMG("ID_448C7E8B7D404899AE4820C125151570",1)</v>
      </c>
      <c r="L83" t="s">
        <v>36</v>
      </c>
      <c r="M83" t="s">
        <v>169</v>
      </c>
      <c r="N83" t="s">
        <v>367</v>
      </c>
      <c r="O83" t="s">
        <v>55</v>
      </c>
      <c r="P83" s="5" t="s">
        <v>368</v>
      </c>
      <c r="Q83" t="s">
        <v>38</v>
      </c>
      <c r="R83" s="5" t="s">
        <v>193</v>
      </c>
    </row>
    <row r="84" ht="150" customHeight="1" spans="1:18">
      <c r="A84" s="5" t="s">
        <v>585</v>
      </c>
      <c r="B84" t="str">
        <f>_xlfn.DISPIMG("ID_4F8B74A236E3495BB2BBC8DB8EA41785",1)</f>
        <v>=DISPIMG("ID_4F8B74A236E3495BB2BBC8DB8EA41785",1)</v>
      </c>
      <c r="C84" t="s">
        <v>586</v>
      </c>
      <c r="D84" s="5" t="s">
        <v>587</v>
      </c>
      <c r="E84" s="5" t="s">
        <v>588</v>
      </c>
      <c r="F84" t="s">
        <v>589</v>
      </c>
      <c r="G84" t="str">
        <f>_xlfn.DISPIMG("ID_327CB1A4D1C2422399166D592D4DEC04",1)</f>
        <v>=DISPIMG("ID_327CB1A4D1C2422399166D592D4DEC04",1)</v>
      </c>
      <c r="H84" s="5" t="s">
        <v>590</v>
      </c>
      <c r="I84" t="str">
        <f>_xlfn.DISPIMG("ID_E8FBC441C0584324BAB5DBF2C8668D7D",1)</f>
        <v>=DISPIMG("ID_E8FBC441C0584324BAB5DBF2C8668D7D",1)</v>
      </c>
      <c r="J84">
        <v>72</v>
      </c>
      <c r="K84" t="str">
        <f>_xlfn.DISPIMG("ID_A6F43F45B258463AAA858416AC46EE4E",1)</f>
        <v>=DISPIMG("ID_A6F43F45B258463AAA858416AC46EE4E",1)</v>
      </c>
      <c r="L84" t="s">
        <v>64</v>
      </c>
      <c r="M84" t="s">
        <v>192</v>
      </c>
      <c r="O84" t="s">
        <v>26</v>
      </c>
      <c r="P84" s="5" t="s">
        <v>27</v>
      </c>
      <c r="Q84" t="s">
        <v>38</v>
      </c>
      <c r="R84" s="5" t="s">
        <v>444</v>
      </c>
    </row>
    <row r="85" ht="150" customHeight="1" spans="1:18">
      <c r="A85" s="5" t="s">
        <v>591</v>
      </c>
      <c r="B85" t="str">
        <f>_xlfn.DISPIMG("ID_EE9F0E70719A4C3EBD58048B155CC283",1)</f>
        <v>=DISPIMG("ID_EE9F0E70719A4C3EBD58048B155CC283",1)</v>
      </c>
      <c r="C85" t="s">
        <v>592</v>
      </c>
      <c r="D85" s="5" t="s">
        <v>593</v>
      </c>
      <c r="E85" s="5" t="s">
        <v>594</v>
      </c>
      <c r="F85" t="s">
        <v>595</v>
      </c>
      <c r="G85" t="str">
        <f>_xlfn.DISPIMG("ID_8A249A0F7966424F88773D93E169B2EE",1)</f>
        <v>=DISPIMG("ID_8A249A0F7966424F88773D93E169B2EE",1)</v>
      </c>
      <c r="H85" s="5" t="s">
        <v>596</v>
      </c>
      <c r="I85" t="str">
        <f>_xlfn.DISPIMG("ID_F2A5C1D5545549DA9471C61411D8FBA1",1)</f>
        <v>=DISPIMG("ID_F2A5C1D5545549DA9471C61411D8FBA1",1)</v>
      </c>
      <c r="J85">
        <v>185</v>
      </c>
      <c r="K85" t="str">
        <f>_xlfn.DISPIMG("ID_B8DDD5C8EF6C405C8E6CC6621A97C5E1",1)</f>
        <v>=DISPIMG("ID_B8DDD5C8EF6C405C8E6CC6621A97C5E1",1)</v>
      </c>
      <c r="L85" t="s">
        <v>36</v>
      </c>
      <c r="M85" t="s">
        <v>228</v>
      </c>
      <c r="N85" t="s">
        <v>367</v>
      </c>
      <c r="O85" t="s">
        <v>55</v>
      </c>
      <c r="P85" s="5" t="s">
        <v>368</v>
      </c>
      <c r="Q85" t="s">
        <v>38</v>
      </c>
      <c r="R85" s="5" t="s">
        <v>39</v>
      </c>
    </row>
    <row r="86" ht="150" customHeight="1" spans="1:18">
      <c r="A86" s="5" t="s">
        <v>597</v>
      </c>
      <c r="B86" t="str">
        <f>_xlfn.DISPIMG("ID_76ECDB71C91C48CF85789CF0C52DDC92",1)</f>
        <v>=DISPIMG("ID_76ECDB71C91C48CF85789CF0C52DDC92",1)</v>
      </c>
      <c r="C86" t="s">
        <v>598</v>
      </c>
      <c r="D86" s="5" t="s">
        <v>599</v>
      </c>
      <c r="E86" s="5" t="s">
        <v>239</v>
      </c>
      <c r="F86" t="s">
        <v>600</v>
      </c>
      <c r="G86" t="str">
        <f>_xlfn.DISPIMG("ID_7433D10EB7854915B0E705D311E871BA",1)</f>
        <v>=DISPIMG("ID_7433D10EB7854915B0E705D311E871BA",1)</v>
      </c>
      <c r="H86" s="5" t="s">
        <v>130</v>
      </c>
      <c r="I86" t="str">
        <f>_xlfn.DISPIMG("ID_89B92982A9224FB39DB2D50C9C0D121C",1)</f>
        <v>=DISPIMG("ID_89B92982A9224FB39DB2D50C9C0D121C",1)</v>
      </c>
      <c r="J86">
        <v>161</v>
      </c>
      <c r="K86" t="str">
        <f>_xlfn.DISPIMG("ID_998B77D34D2940F6A8B7E0BB76AD75EF",1)</f>
        <v>=DISPIMG("ID_998B77D34D2940F6A8B7E0BB76AD75EF",1)</v>
      </c>
      <c r="L86" t="s">
        <v>153</v>
      </c>
      <c r="M86" t="s">
        <v>65</v>
      </c>
      <c r="N86" t="s">
        <v>601</v>
      </c>
      <c r="O86" t="s">
        <v>55</v>
      </c>
      <c r="P86" s="5" t="s">
        <v>602</v>
      </c>
      <c r="Q86" t="s">
        <v>26</v>
      </c>
      <c r="R86" s="5" t="s">
        <v>155</v>
      </c>
    </row>
    <row r="87" ht="150" customHeight="1" spans="1:18">
      <c r="A87" s="5" t="s">
        <v>603</v>
      </c>
      <c r="B87" t="str">
        <f>_xlfn.DISPIMG("ID_1C18F7DDBD9640F593C912A5487031AA",1)</f>
        <v>=DISPIMG("ID_1C18F7DDBD9640F593C912A5487031AA",1)</v>
      </c>
      <c r="C87" t="s">
        <v>604</v>
      </c>
      <c r="D87" s="5" t="s">
        <v>605</v>
      </c>
      <c r="E87" s="5" t="s">
        <v>606</v>
      </c>
      <c r="F87" t="s">
        <v>607</v>
      </c>
      <c r="G87" t="str">
        <f>_xlfn.DISPIMG("ID_67D0091433D44F4688B8DA8E00542FA8",1)</f>
        <v>=DISPIMG("ID_67D0091433D44F4688B8DA8E00542FA8",1)</v>
      </c>
      <c r="H87" s="5" t="s">
        <v>608</v>
      </c>
      <c r="I87" t="str">
        <f>_xlfn.DISPIMG("ID_7BC4597F99C54958B3AE349385C9D18E",1)</f>
        <v>=DISPIMG("ID_7BC4597F99C54958B3AE349385C9D18E",1)</v>
      </c>
      <c r="J87">
        <v>366</v>
      </c>
      <c r="K87" t="str">
        <f>_xlfn.DISPIMG("ID_A4FF1DE09644407BA32384AD1293CF09",1)</f>
        <v>=DISPIMG("ID_A4FF1DE09644407BA32384AD1293CF09",1)</v>
      </c>
      <c r="L87" t="s">
        <v>64</v>
      </c>
      <c r="M87" t="s">
        <v>219</v>
      </c>
      <c r="N87" t="s">
        <v>54</v>
      </c>
      <c r="O87" t="s">
        <v>55</v>
      </c>
      <c r="P87" s="5" t="s">
        <v>124</v>
      </c>
      <c r="Q87" t="s">
        <v>38</v>
      </c>
      <c r="R87" s="5" t="s">
        <v>68</v>
      </c>
    </row>
    <row r="88" ht="150" customHeight="1" spans="1:18">
      <c r="A88" s="5" t="s">
        <v>609</v>
      </c>
      <c r="B88" t="str">
        <f>_xlfn.DISPIMG("ID_15A860DDDE0A445D89B07AAE66381692",1)</f>
        <v>=DISPIMG("ID_15A860DDDE0A445D89B07AAE66381692",1)</v>
      </c>
      <c r="C88" t="s">
        <v>610</v>
      </c>
      <c r="D88" s="5" t="s">
        <v>611</v>
      </c>
      <c r="E88" s="5" t="s">
        <v>612</v>
      </c>
      <c r="F88" t="s">
        <v>613</v>
      </c>
      <c r="G88" t="str">
        <f>_xlfn.DISPIMG("ID_7CE4CBC05661482A85C360E0EE885D82",1)</f>
        <v>=DISPIMG("ID_7CE4CBC05661482A85C360E0EE885D82",1)</v>
      </c>
      <c r="H88" s="5" t="s">
        <v>495</v>
      </c>
      <c r="I88" t="str">
        <f>_xlfn.DISPIMG("ID_D8A6868E63E24E5AAEEF07BE0C33DF32",1)</f>
        <v>=DISPIMG("ID_D8A6868E63E24E5AAEEF07BE0C33DF32",1)</v>
      </c>
      <c r="J88">
        <v>1408</v>
      </c>
      <c r="K88" t="str">
        <f>_xlfn.DISPIMG("ID_2BBF7B0AB9984EA3A5F0800EFAD7A208",1)</f>
        <v>=DISPIMG("ID_2BBF7B0AB9984EA3A5F0800EFAD7A208",1)</v>
      </c>
      <c r="L88" t="s">
        <v>36</v>
      </c>
      <c r="M88" t="s">
        <v>123</v>
      </c>
      <c r="N88" t="s">
        <v>54</v>
      </c>
      <c r="O88" t="s">
        <v>55</v>
      </c>
      <c r="P88" s="5" t="s">
        <v>85</v>
      </c>
      <c r="Q88" t="s">
        <v>38</v>
      </c>
      <c r="R88" s="5" t="s">
        <v>162</v>
      </c>
    </row>
    <row r="89" ht="150" customHeight="1" spans="1:18">
      <c r="A89" s="5" t="s">
        <v>614</v>
      </c>
      <c r="B89" t="str">
        <f>_xlfn.DISPIMG("ID_799FF20F1693405FB457201EC629A86B",1)</f>
        <v>=DISPIMG("ID_799FF20F1693405FB457201EC629A86B",1)</v>
      </c>
      <c r="C89" t="s">
        <v>615</v>
      </c>
      <c r="D89" s="5" t="s">
        <v>616</v>
      </c>
      <c r="E89" s="5" t="s">
        <v>114</v>
      </c>
      <c r="F89" t="s">
        <v>617</v>
      </c>
      <c r="G89" t="str">
        <f>_xlfn.DISPIMG("ID_8A823DC5835942A2A37EE49B703B322F",1)</f>
        <v>=DISPIMG("ID_8A823DC5835942A2A37EE49B703B322F",1)</v>
      </c>
      <c r="H89" s="5" t="s">
        <v>618</v>
      </c>
      <c r="I89" t="str">
        <f>_xlfn.DISPIMG("ID_1B4CAD1373D04562B5FB0FA6E958BE64",1)</f>
        <v>=DISPIMG("ID_1B4CAD1373D04562B5FB0FA6E958BE64",1)</v>
      </c>
      <c r="J89">
        <v>37</v>
      </c>
      <c r="K89" t="str">
        <f>_xlfn.DISPIMG("ID_076926F440CE41D8BFB8038A6126F4EA",1)</f>
        <v>=DISPIMG("ID_076926F440CE41D8BFB8038A6126F4EA",1)</v>
      </c>
      <c r="L89" t="s">
        <v>153</v>
      </c>
      <c r="M89" t="s">
        <v>123</v>
      </c>
      <c r="N89" t="s">
        <v>54</v>
      </c>
      <c r="O89" t="s">
        <v>55</v>
      </c>
      <c r="P89" s="5" t="s">
        <v>529</v>
      </c>
      <c r="Q89" t="s">
        <v>38</v>
      </c>
      <c r="R89" s="5" t="s">
        <v>68</v>
      </c>
    </row>
    <row r="90" ht="150" customHeight="1" spans="1:18">
      <c r="A90" s="5" t="s">
        <v>619</v>
      </c>
      <c r="B90" t="str">
        <f>_xlfn.DISPIMG("ID_0A6EC7B0C90346A1A0468D5803BE97C3",1)</f>
        <v>=DISPIMG("ID_0A6EC7B0C90346A1A0468D5803BE97C3",1)</v>
      </c>
      <c r="C90" t="s">
        <v>620</v>
      </c>
      <c r="D90" s="5" t="s">
        <v>621</v>
      </c>
      <c r="E90" s="5" t="s">
        <v>330</v>
      </c>
      <c r="F90" t="s">
        <v>622</v>
      </c>
      <c r="G90" t="str">
        <f>_xlfn.DISPIMG("ID_9BDDA86642474342959D57E8A1FD0922",1)</f>
        <v>=DISPIMG("ID_9BDDA86642474342959D57E8A1FD0922",1)</v>
      </c>
      <c r="H90" s="5" t="s">
        <v>623</v>
      </c>
      <c r="I90" t="str">
        <f>_xlfn.DISPIMG("ID_A32F7371179243AD918915A39C3B0F04",1)</f>
        <v>=DISPIMG("ID_A32F7371179243AD918915A39C3B0F04",1)</v>
      </c>
      <c r="J90">
        <v>242</v>
      </c>
      <c r="K90" t="str">
        <f>_xlfn.DISPIMG("ID_24D7E999E6C9488DAA6454B302AD994D",1)</f>
        <v>=DISPIMG("ID_24D7E999E6C9488DAA6454B302AD994D",1)</v>
      </c>
      <c r="L90" t="s">
        <v>36</v>
      </c>
      <c r="M90" t="s">
        <v>624</v>
      </c>
      <c r="O90" t="s">
        <v>26</v>
      </c>
      <c r="P90" s="5" t="s">
        <v>27</v>
      </c>
      <c r="Q90" t="s">
        <v>38</v>
      </c>
      <c r="R90" s="5" t="s">
        <v>39</v>
      </c>
    </row>
    <row r="91" ht="150" customHeight="1" spans="1:18">
      <c r="A91" s="5" t="s">
        <v>625</v>
      </c>
      <c r="B91" t="str">
        <f>_xlfn.DISPIMG("ID_02943F4CA7DF48F8806794A87E2355BE",1)</f>
        <v>=DISPIMG("ID_02943F4CA7DF48F8806794A87E2355BE",1)</v>
      </c>
      <c r="C91" t="s">
        <v>626</v>
      </c>
      <c r="D91" s="5" t="s">
        <v>627</v>
      </c>
      <c r="E91" s="5" t="s">
        <v>385</v>
      </c>
      <c r="F91" t="s">
        <v>628</v>
      </c>
      <c r="G91" t="str">
        <f>_xlfn.DISPIMG("ID_88C2D3F0A99D49E38D5A9BDC8FE3DA5E",1)</f>
        <v>=DISPIMG("ID_88C2D3F0A99D49E38D5A9BDC8FE3DA5E",1)</v>
      </c>
      <c r="H91" s="5" t="s">
        <v>629</v>
      </c>
      <c r="I91" t="str">
        <f>_xlfn.DISPIMG("ID_5FEA3D9938F74C22B49DCF5B9338198E",1)</f>
        <v>=DISPIMG("ID_5FEA3D9938F74C22B49DCF5B9338198E",1)</v>
      </c>
      <c r="J91">
        <v>124</v>
      </c>
      <c r="K91" t="str">
        <f>_xlfn.DISPIMG("ID_A9FADDE9A06F47628AD32E6C4BACA99D",1)</f>
        <v>=DISPIMG("ID_A9FADDE9A06F47628AD32E6C4BACA99D",1)</v>
      </c>
      <c r="L91" t="s">
        <v>64</v>
      </c>
      <c r="M91" t="s">
        <v>108</v>
      </c>
      <c r="N91" t="s">
        <v>54</v>
      </c>
      <c r="O91" t="s">
        <v>55</v>
      </c>
      <c r="P91" s="5" t="s">
        <v>630</v>
      </c>
      <c r="Q91" t="s">
        <v>38</v>
      </c>
      <c r="R91" s="5" t="s">
        <v>68</v>
      </c>
    </row>
    <row r="92" ht="150" customHeight="1" spans="1:18">
      <c r="A92" s="5" t="s">
        <v>631</v>
      </c>
      <c r="B92" t="str">
        <f>_xlfn.DISPIMG("ID_65494EF314294822A2E4757D1D89BDCF",1)</f>
        <v>=DISPIMG("ID_65494EF314294822A2E4757D1D89BDCF",1)</v>
      </c>
      <c r="C92" t="s">
        <v>632</v>
      </c>
      <c r="D92" s="5" t="s">
        <v>633</v>
      </c>
      <c r="E92" s="5" t="s">
        <v>634</v>
      </c>
      <c r="F92" t="s">
        <v>500</v>
      </c>
      <c r="G92" t="str">
        <f>_xlfn.DISPIMG("ID_37BCD21C9FB7487ABA3DAA51AD72F26B",1)</f>
        <v>=DISPIMG("ID_37BCD21C9FB7487ABA3DAA51AD72F26B",1)</v>
      </c>
      <c r="H92" s="5" t="s">
        <v>635</v>
      </c>
      <c r="I92" t="str">
        <f>_xlfn.DISPIMG("ID_E4F91CB5DF5540B5B99BE13FC1D9BE8C",1)</f>
        <v>=DISPIMG("ID_E4F91CB5DF5540B5B99BE13FC1D9BE8C",1)</v>
      </c>
      <c r="J92">
        <v>317</v>
      </c>
      <c r="K92" t="str">
        <f>_xlfn.DISPIMG("ID_D75B3DF2214146AD93FDAD71E0F69B7B",1)</f>
        <v>=DISPIMG("ID_D75B3DF2214146AD93FDAD71E0F69B7B",1)</v>
      </c>
      <c r="L92" t="s">
        <v>24</v>
      </c>
      <c r="M92" t="s">
        <v>169</v>
      </c>
      <c r="N92" t="s">
        <v>636</v>
      </c>
      <c r="O92" t="s">
        <v>55</v>
      </c>
      <c r="P92" s="5" t="s">
        <v>637</v>
      </c>
      <c r="Q92" t="s">
        <v>28</v>
      </c>
      <c r="R92" s="5" t="s">
        <v>47</v>
      </c>
    </row>
    <row r="93" ht="150" customHeight="1" spans="1:18">
      <c r="A93" s="5" t="s">
        <v>638</v>
      </c>
      <c r="B93" t="str">
        <f>_xlfn.DISPIMG("ID_E66DC2DE75354218ABEA756F0777F187",1)</f>
        <v>=DISPIMG("ID_E66DC2DE75354218ABEA756F0777F187",1)</v>
      </c>
      <c r="C93" t="s">
        <v>639</v>
      </c>
      <c r="D93" s="5" t="s">
        <v>640</v>
      </c>
      <c r="E93" s="5" t="s">
        <v>641</v>
      </c>
      <c r="F93" t="s">
        <v>642</v>
      </c>
      <c r="G93" t="str">
        <f>_xlfn.DISPIMG("ID_0244F3813EEF458896CF460C54FC5EF4",1)</f>
        <v>=DISPIMG("ID_0244F3813EEF458896CF460C54FC5EF4",1)</v>
      </c>
      <c r="H93" s="5" t="s">
        <v>130</v>
      </c>
      <c r="I93" t="str">
        <f>_xlfn.DISPIMG("ID_725E678298B74081807A598045BAAF8F",1)</f>
        <v>=DISPIMG("ID_725E678298B74081807A598045BAAF8F",1)</v>
      </c>
      <c r="J93">
        <v>88</v>
      </c>
      <c r="K93" t="str">
        <f>_xlfn.DISPIMG("ID_B7AFF57C02C8453FBC63CA855B877BC8",1)</f>
        <v>=DISPIMG("ID_B7AFF57C02C8453FBC63CA855B877BC8",1)</v>
      </c>
      <c r="L93" t="s">
        <v>36</v>
      </c>
      <c r="M93" t="s">
        <v>192</v>
      </c>
      <c r="N93" t="s">
        <v>138</v>
      </c>
      <c r="O93" t="s">
        <v>55</v>
      </c>
      <c r="P93" s="5" t="s">
        <v>139</v>
      </c>
      <c r="Q93" t="s">
        <v>38</v>
      </c>
      <c r="R93" s="5" t="s">
        <v>39</v>
      </c>
    </row>
    <row r="94" ht="150" customHeight="1" spans="1:18">
      <c r="A94" s="5" t="s">
        <v>643</v>
      </c>
      <c r="B94" t="str">
        <f>_xlfn.DISPIMG("ID_84165CA330CD4B458C083CC393220C80",1)</f>
        <v>=DISPIMG("ID_84165CA330CD4B458C083CC393220C80",1)</v>
      </c>
      <c r="C94" t="s">
        <v>644</v>
      </c>
      <c r="D94" s="5" t="s">
        <v>645</v>
      </c>
      <c r="E94" s="5" t="s">
        <v>646</v>
      </c>
      <c r="F94" t="s">
        <v>647</v>
      </c>
      <c r="G94" t="str">
        <f>_xlfn.DISPIMG("ID_A393FA4CED9A436A976664C9D707614A",1)</f>
        <v>=DISPIMG("ID_A393FA4CED9A436A976664C9D707614A",1)</v>
      </c>
      <c r="H94" s="5" t="s">
        <v>130</v>
      </c>
      <c r="I94" t="str">
        <f>_xlfn.DISPIMG("ID_C99D54705C0C4950AFB095D52C3CE37C",1)</f>
        <v>=DISPIMG("ID_C99D54705C0C4950AFB095D52C3CE37C",1)</v>
      </c>
      <c r="J94">
        <v>233</v>
      </c>
      <c r="K94" t="str">
        <f>_xlfn.DISPIMG("ID_1D52D63A3CE64EAF8C03E572BEFF3E01",1)</f>
        <v>=DISPIMG("ID_1D52D63A3CE64EAF8C03E572BEFF3E01",1)</v>
      </c>
      <c r="L94" t="s">
        <v>153</v>
      </c>
      <c r="M94" t="s">
        <v>219</v>
      </c>
      <c r="N94" t="s">
        <v>54</v>
      </c>
      <c r="O94" t="s">
        <v>55</v>
      </c>
      <c r="P94" s="5" t="s">
        <v>161</v>
      </c>
      <c r="Q94" t="s">
        <v>38</v>
      </c>
      <c r="R94" s="5" t="s">
        <v>68</v>
      </c>
    </row>
    <row r="95" ht="150" customHeight="1" spans="1:18">
      <c r="A95" s="5" t="s">
        <v>648</v>
      </c>
      <c r="B95" t="str">
        <f>_xlfn.DISPIMG("ID_53F0BBF147CB445F9B84BA44D4D59295",1)</f>
        <v>=DISPIMG("ID_53F0BBF147CB445F9B84BA44D4D59295",1)</v>
      </c>
      <c r="C95" t="s">
        <v>649</v>
      </c>
      <c r="D95" s="5" t="s">
        <v>650</v>
      </c>
      <c r="E95" s="5" t="s">
        <v>651</v>
      </c>
      <c r="F95" t="s">
        <v>361</v>
      </c>
      <c r="G95" t="str">
        <f>_xlfn.DISPIMG("ID_A5A08842F1704E44916944525423D461",1)</f>
        <v>=DISPIMG("ID_A5A08842F1704E44916944525423D461",1)</v>
      </c>
      <c r="H95" s="5" t="s">
        <v>130</v>
      </c>
      <c r="I95" t="str">
        <f>_xlfn.DISPIMG("ID_E1F9EE12F8214CB2AB00E1EF2EA65A26",1)</f>
        <v>=DISPIMG("ID_E1F9EE12F8214CB2AB00E1EF2EA65A26",1)</v>
      </c>
      <c r="J95">
        <v>194</v>
      </c>
      <c r="K95" t="str">
        <f>_xlfn.DISPIMG("ID_59AAD9E8E98949E2858D3CB3AC6FD88A",1)</f>
        <v>=DISPIMG("ID_59AAD9E8E98949E2858D3CB3AC6FD88A",1)</v>
      </c>
      <c r="L95" t="s">
        <v>24</v>
      </c>
      <c r="M95" t="s">
        <v>75</v>
      </c>
      <c r="N95" t="s">
        <v>577</v>
      </c>
      <c r="O95" t="s">
        <v>55</v>
      </c>
      <c r="P95" s="5" t="s">
        <v>578</v>
      </c>
      <c r="Q95" t="s">
        <v>28</v>
      </c>
      <c r="R95" s="5" t="s">
        <v>29</v>
      </c>
    </row>
    <row r="96" ht="150" customHeight="1" spans="1:18">
      <c r="A96" s="5" t="s">
        <v>652</v>
      </c>
      <c r="B96" t="str">
        <f>_xlfn.DISPIMG("ID_CC78B4ECECF54D3E8F7AD857E0E15947",1)</f>
        <v>=DISPIMG("ID_CC78B4ECECF54D3E8F7AD857E0E15947",1)</v>
      </c>
      <c r="C96" t="s">
        <v>653</v>
      </c>
      <c r="D96" s="5" t="s">
        <v>654</v>
      </c>
      <c r="E96" s="5" t="s">
        <v>655</v>
      </c>
      <c r="F96" t="s">
        <v>656</v>
      </c>
      <c r="G96" t="str">
        <f>_xlfn.DISPIMG("ID_4F6CDDC71FD64FD78ED92709FD4E9307",1)</f>
        <v>=DISPIMG("ID_4F6CDDC71FD64FD78ED92709FD4E9307",1)</v>
      </c>
      <c r="H96" s="5" t="s">
        <v>657</v>
      </c>
      <c r="I96" t="str">
        <f>_xlfn.DISPIMG("ID_56529C77226F4189BA0A52AA541E4DE5",1)</f>
        <v>=DISPIMG("ID_56529C77226F4189BA0A52AA541E4DE5",1)</v>
      </c>
      <c r="J96">
        <v>247</v>
      </c>
      <c r="K96" t="str">
        <f>_xlfn.DISPIMG("ID_CBE947ECD00D4413BB0F6C0ACD272365",1)</f>
        <v>=DISPIMG("ID_CBE947ECD00D4413BB0F6C0ACD272365",1)</v>
      </c>
      <c r="L96" t="s">
        <v>64</v>
      </c>
      <c r="M96" t="s">
        <v>199</v>
      </c>
      <c r="N96" t="s">
        <v>54</v>
      </c>
      <c r="O96" t="s">
        <v>220</v>
      </c>
      <c r="P96" s="5" t="s">
        <v>658</v>
      </c>
      <c r="Q96" t="s">
        <v>28</v>
      </c>
      <c r="R96" s="5" t="s">
        <v>222</v>
      </c>
    </row>
    <row r="97" ht="150" customHeight="1" spans="1:18">
      <c r="A97" s="5" t="s">
        <v>659</v>
      </c>
      <c r="B97" t="str">
        <f>_xlfn.DISPIMG("ID_837B5CD836CA45758FF604D7E3ECE4EC",1)</f>
        <v>=DISPIMG("ID_837B5CD836CA45758FF604D7E3ECE4EC",1)</v>
      </c>
      <c r="C97" t="s">
        <v>660</v>
      </c>
      <c r="D97" s="5" t="s">
        <v>661</v>
      </c>
      <c r="E97" s="5" t="s">
        <v>385</v>
      </c>
      <c r="F97" t="s">
        <v>662</v>
      </c>
      <c r="G97" t="str">
        <f>_xlfn.DISPIMG("ID_69152E28944D43CCB3C6DB4966E1642B",1)</f>
        <v>=DISPIMG("ID_69152E28944D43CCB3C6DB4966E1642B",1)</v>
      </c>
      <c r="H97" s="5" t="s">
        <v>629</v>
      </c>
      <c r="I97" t="str">
        <f>_xlfn.DISPIMG("ID_63743BD6D5C042E9B6457DD76A6FB4C6",1)</f>
        <v>=DISPIMG("ID_63743BD6D5C042E9B6457DD76A6FB4C6",1)</v>
      </c>
      <c r="J97">
        <v>566</v>
      </c>
      <c r="K97" t="str">
        <f>_xlfn.DISPIMG("ID_08E1AC8B36CA444C9F62B4FDB564CDBA",1)</f>
        <v>=DISPIMG("ID_08E1AC8B36CA444C9F62B4FDB564CDBA",1)</v>
      </c>
      <c r="L97" t="s">
        <v>36</v>
      </c>
      <c r="M97" t="s">
        <v>108</v>
      </c>
      <c r="O97" t="s">
        <v>26</v>
      </c>
      <c r="P97" s="5" t="s">
        <v>27</v>
      </c>
      <c r="Q97" t="s">
        <v>38</v>
      </c>
      <c r="R97" s="5" t="s">
        <v>39</v>
      </c>
    </row>
    <row r="98" ht="150" customHeight="1" spans="1:18">
      <c r="A98" s="5" t="s">
        <v>663</v>
      </c>
      <c r="B98" t="str">
        <f>_xlfn.DISPIMG("ID_6B0436AEF8A04752B9B86E28023695B9",1)</f>
        <v>=DISPIMG("ID_6B0436AEF8A04752B9B86E28023695B9",1)</v>
      </c>
      <c r="C98" t="s">
        <v>664</v>
      </c>
      <c r="D98" s="5" t="s">
        <v>665</v>
      </c>
      <c r="E98" s="5" t="s">
        <v>666</v>
      </c>
      <c r="F98" t="s">
        <v>667</v>
      </c>
      <c r="G98" t="str">
        <f>_xlfn.DISPIMG("ID_3154FA7CD29B4597A8C5CD9BDCE6DA39",1)</f>
        <v>=DISPIMG("ID_3154FA7CD29B4597A8C5CD9BDCE6DA39",1)</v>
      </c>
      <c r="H98" s="5" t="s">
        <v>668</v>
      </c>
      <c r="I98" t="str">
        <f>_xlfn.DISPIMG("ID_6A9C7599588D49FB8C015F675282C51F",1)</f>
        <v>=DISPIMG("ID_6A9C7599588D49FB8C015F675282C51F",1)</v>
      </c>
      <c r="J98">
        <v>196</v>
      </c>
      <c r="K98" t="str">
        <f>_xlfn.DISPIMG("ID_D5CA468FF8DE473DB84264880BFA98AB",1)</f>
        <v>=DISPIMG("ID_D5CA468FF8DE473DB84264880BFA98AB",1)</v>
      </c>
      <c r="L98" t="s">
        <v>36</v>
      </c>
      <c r="N98" t="s">
        <v>267</v>
      </c>
      <c r="O98" t="s">
        <v>55</v>
      </c>
      <c r="P98" s="5" t="s">
        <v>268</v>
      </c>
      <c r="Q98" t="s">
        <v>38</v>
      </c>
      <c r="R98" s="5" t="s">
        <v>39</v>
      </c>
    </row>
    <row r="99" ht="150" customHeight="1" spans="1:18">
      <c r="A99" s="5" t="s">
        <v>669</v>
      </c>
      <c r="B99" t="str">
        <f>_xlfn.DISPIMG("ID_280DD226A10F4FDD87F1AD2B2FCA3B89",1)</f>
        <v>=DISPIMG("ID_280DD226A10F4FDD87F1AD2B2FCA3B89",1)</v>
      </c>
      <c r="C99" t="s">
        <v>670</v>
      </c>
      <c r="D99" s="5" t="s">
        <v>671</v>
      </c>
      <c r="E99" s="5" t="s">
        <v>411</v>
      </c>
      <c r="F99" t="s">
        <v>672</v>
      </c>
      <c r="G99" t="str">
        <f>_xlfn.DISPIMG("ID_0C10D4D5B08844C89BA8D74EDBBD4F09",1)</f>
        <v>=DISPIMG("ID_0C10D4D5B08844C89BA8D74EDBBD4F09",1)</v>
      </c>
      <c r="H99" s="5" t="s">
        <v>673</v>
      </c>
      <c r="I99" t="str">
        <f>_xlfn.DISPIMG("ID_55963343AA3E4F48B64A3557730F6087",1)</f>
        <v>=DISPIMG("ID_55963343AA3E4F48B64A3557730F6087",1)</v>
      </c>
      <c r="J99">
        <v>376</v>
      </c>
      <c r="K99" t="str">
        <f>_xlfn.DISPIMG("ID_F1ED6185236141E3A279528D89728A53",1)</f>
        <v>=DISPIMG("ID_F1ED6185236141E3A279528D89728A53",1)</v>
      </c>
      <c r="L99" t="s">
        <v>36</v>
      </c>
      <c r="M99" t="s">
        <v>75</v>
      </c>
      <c r="N99" t="s">
        <v>267</v>
      </c>
      <c r="O99" t="s">
        <v>55</v>
      </c>
      <c r="P99" s="5" t="s">
        <v>268</v>
      </c>
      <c r="Q99" t="s">
        <v>38</v>
      </c>
      <c r="R99" s="5" t="s">
        <v>193</v>
      </c>
    </row>
    <row r="100" ht="150" customHeight="1" spans="1:18">
      <c r="A100" s="5" t="s">
        <v>674</v>
      </c>
      <c r="B100" t="str">
        <f>_xlfn.DISPIMG("ID_F3780C4CD3C04864A7A489FC4611D3CF",1)</f>
        <v>=DISPIMG("ID_F3780C4CD3C04864A7A489FC4611D3CF",1)</v>
      </c>
      <c r="C100" t="s">
        <v>675</v>
      </c>
      <c r="D100" s="5" t="s">
        <v>676</v>
      </c>
      <c r="E100" s="5" t="s">
        <v>677</v>
      </c>
      <c r="F100" t="s">
        <v>678</v>
      </c>
      <c r="G100" t="str">
        <f>_xlfn.DISPIMG("ID_6BEEE1DEE5E14CF2890A06BDE535C339",1)</f>
        <v>=DISPIMG("ID_6BEEE1DEE5E14CF2890A06BDE535C339",1)</v>
      </c>
      <c r="H100" s="5" t="s">
        <v>130</v>
      </c>
      <c r="I100" t="str">
        <f>_xlfn.DISPIMG("ID_B2FF987C80A3415DBF38CAC1DD3AC491",1)</f>
        <v>=DISPIMG("ID_B2FF987C80A3415DBF38CAC1DD3AC491",1)</v>
      </c>
      <c r="J100">
        <v>216</v>
      </c>
      <c r="K100" t="str">
        <f>_xlfn.DISPIMG("ID_B51291C068FC4959B67F65276ADD393B",1)</f>
        <v>=DISPIMG("ID_B51291C068FC4959B67F65276ADD393B",1)</v>
      </c>
      <c r="L100" t="s">
        <v>24</v>
      </c>
      <c r="M100" t="s">
        <v>219</v>
      </c>
      <c r="N100" t="s">
        <v>251</v>
      </c>
      <c r="O100" t="s">
        <v>55</v>
      </c>
      <c r="P100" s="5" t="s">
        <v>252</v>
      </c>
      <c r="Q100" t="s">
        <v>28</v>
      </c>
      <c r="R100" s="5" t="s">
        <v>29</v>
      </c>
    </row>
  </sheetData>
  <autoFilter xmlns:etc="http://www.wps.cn/officeDocument/2017/etCustomData" ref="A1:R100" etc:filterBottomFollowUsedRange="0">
    <extLst/>
  </autoFilter>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8"/>
  <sheetViews>
    <sheetView workbookViewId="0">
      <selection activeCell="R1" sqref="R$1:R$1048576"/>
    </sheetView>
  </sheetViews>
  <sheetFormatPr defaultColWidth="9" defaultRowHeight="13.5" outlineLevelRow="7"/>
  <cols>
    <col min="1" max="1" width="30" customWidth="1"/>
    <col min="2" max="2" width="14" customWidth="1"/>
    <col min="3" max="3" width="15" customWidth="1"/>
    <col min="4" max="4" width="40" customWidth="1"/>
    <col min="5" max="6" width="15" customWidth="1"/>
    <col min="7" max="7" width="60" customWidth="1"/>
    <col min="8" max="8" width="40" customWidth="1"/>
    <col min="9" max="9" width="50" customWidth="1"/>
    <col min="10" max="10" width="13" customWidth="1"/>
    <col min="11" max="11" width="50" customWidth="1"/>
    <col min="12" max="18" width="13" customWidth="1"/>
  </cols>
  <sheetData>
    <row r="1" ht="20" customHeight="1" spans="1:18">
      <c r="A1" s="1" t="s">
        <v>679</v>
      </c>
      <c r="B1" s="2"/>
      <c r="C1" s="2"/>
      <c r="D1" s="2"/>
      <c r="E1" s="2"/>
      <c r="F1" s="2"/>
      <c r="G1" s="2"/>
      <c r="H1" s="2"/>
      <c r="I1" s="2"/>
      <c r="J1" s="3"/>
    </row>
    <row r="2" ht="20" customHeight="1" spans="1:18">
      <c r="A2" s="4" t="s">
        <v>680</v>
      </c>
      <c r="B2" s="2"/>
      <c r="C2" s="2"/>
      <c r="D2" s="2"/>
      <c r="E2" s="2"/>
      <c r="F2" s="2"/>
      <c r="G2" s="2"/>
      <c r="H2" s="2"/>
      <c r="I2" s="2"/>
      <c r="J2" s="3"/>
    </row>
    <row r="4" spans="1:18">
      <c r="A4" t="s">
        <v>0</v>
      </c>
      <c r="B4" t="s">
        <v>1</v>
      </c>
      <c r="C4" t="s">
        <v>2</v>
      </c>
      <c r="D4" t="s">
        <v>3</v>
      </c>
      <c r="E4" t="s">
        <v>4</v>
      </c>
      <c r="F4" t="s">
        <v>5</v>
      </c>
      <c r="G4" t="s">
        <v>6</v>
      </c>
      <c r="H4" t="s">
        <v>7</v>
      </c>
      <c r="I4" t="s">
        <v>8</v>
      </c>
      <c r="J4" t="s">
        <v>9</v>
      </c>
      <c r="K4" t="s">
        <v>10</v>
      </c>
      <c r="L4" t="s">
        <v>11</v>
      </c>
      <c r="M4" t="s">
        <v>12</v>
      </c>
      <c r="N4" t="s">
        <v>13</v>
      </c>
      <c r="O4" t="s">
        <v>14</v>
      </c>
      <c r="P4" t="s">
        <v>15</v>
      </c>
      <c r="Q4" t="s">
        <v>16</v>
      </c>
      <c r="R4" t="s">
        <v>17</v>
      </c>
    </row>
    <row r="5" ht="150" customHeight="1" spans="1:18">
      <c r="A5" s="5" t="s">
        <v>318</v>
      </c>
      <c r="C5" t="s">
        <v>319</v>
      </c>
      <c r="D5" s="5" t="s">
        <v>320</v>
      </c>
      <c r="E5" s="5" t="s">
        <v>321</v>
      </c>
      <c r="F5" t="s">
        <v>322</v>
      </c>
      <c r="H5" s="5" t="s">
        <v>323</v>
      </c>
      <c r="J5">
        <v>391</v>
      </c>
      <c r="L5" t="s">
        <v>24</v>
      </c>
      <c r="M5" t="s">
        <v>123</v>
      </c>
      <c r="N5" t="s">
        <v>54</v>
      </c>
      <c r="O5" t="s">
        <v>220</v>
      </c>
      <c r="P5" s="5" t="s">
        <v>324</v>
      </c>
      <c r="Q5" t="s">
        <v>325</v>
      </c>
      <c r="R5" s="5" t="s">
        <v>326</v>
      </c>
    </row>
    <row r="6" ht="150" customHeight="1" spans="1:18">
      <c r="A6" s="5" t="s">
        <v>350</v>
      </c>
      <c r="C6" t="s">
        <v>351</v>
      </c>
      <c r="D6" s="5" t="s">
        <v>352</v>
      </c>
      <c r="E6" s="5" t="s">
        <v>353</v>
      </c>
      <c r="F6" t="s">
        <v>354</v>
      </c>
      <c r="H6" s="5" t="s">
        <v>355</v>
      </c>
      <c r="J6">
        <v>302</v>
      </c>
      <c r="L6" t="s">
        <v>24</v>
      </c>
      <c r="M6" t="s">
        <v>169</v>
      </c>
      <c r="N6" t="s">
        <v>54</v>
      </c>
      <c r="O6" t="s">
        <v>220</v>
      </c>
      <c r="P6" s="5" t="s">
        <v>221</v>
      </c>
      <c r="Q6" t="s">
        <v>325</v>
      </c>
      <c r="R6" s="5" t="s">
        <v>356</v>
      </c>
    </row>
    <row r="7" ht="150" customHeight="1" spans="1:18">
      <c r="A7" s="5" t="s">
        <v>414</v>
      </c>
      <c r="C7" t="s">
        <v>415</v>
      </c>
      <c r="D7" s="5" t="s">
        <v>416</v>
      </c>
      <c r="E7" s="5" t="s">
        <v>307</v>
      </c>
      <c r="F7" t="s">
        <v>417</v>
      </c>
      <c r="H7" s="5" t="s">
        <v>418</v>
      </c>
      <c r="J7">
        <v>96</v>
      </c>
      <c r="L7" t="s">
        <v>24</v>
      </c>
      <c r="M7" t="s">
        <v>37</v>
      </c>
      <c r="N7" t="s">
        <v>54</v>
      </c>
      <c r="O7" t="s">
        <v>220</v>
      </c>
      <c r="P7" s="5" t="s">
        <v>419</v>
      </c>
      <c r="Q7" t="s">
        <v>325</v>
      </c>
      <c r="R7" s="5" t="s">
        <v>356</v>
      </c>
    </row>
    <row r="8" ht="150" customHeight="1" spans="1:18">
      <c r="A8" s="5" t="s">
        <v>472</v>
      </c>
      <c r="C8" t="s">
        <v>473</v>
      </c>
      <c r="D8" s="5" t="s">
        <v>474</v>
      </c>
      <c r="E8" s="5" t="s">
        <v>475</v>
      </c>
      <c r="F8" t="s">
        <v>476</v>
      </c>
      <c r="H8" s="5" t="s">
        <v>477</v>
      </c>
      <c r="J8">
        <v>344</v>
      </c>
      <c r="L8" t="s">
        <v>24</v>
      </c>
      <c r="M8" t="s">
        <v>123</v>
      </c>
      <c r="N8" t="s">
        <v>54</v>
      </c>
      <c r="O8" t="s">
        <v>220</v>
      </c>
      <c r="P8" s="5" t="s">
        <v>478</v>
      </c>
      <c r="Q8" t="s">
        <v>325</v>
      </c>
      <c r="R8" s="5" t="s">
        <v>356</v>
      </c>
    </row>
  </sheetData>
  <mergeCells count="2">
    <mergeCell ref="A1:J1"/>
    <mergeCell ref="A2:J2"/>
  </mergeCells>
  <pageMargins left="0.75" right="0.75" top="1" bottom="1" header="0.5" footer="0.5"/>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37"/>
  <sheetViews>
    <sheetView topLeftCell="H1" workbookViewId="0">
      <selection activeCell="R1" sqref="R$1:R$1048576"/>
    </sheetView>
  </sheetViews>
  <sheetFormatPr defaultColWidth="9" defaultRowHeight="13.5"/>
  <cols>
    <col min="1" max="1" width="30" customWidth="1"/>
    <col min="2" max="2" width="14" customWidth="1"/>
    <col min="3" max="3" width="15" customWidth="1"/>
    <col min="4" max="4" width="40" customWidth="1"/>
    <col min="5" max="6" width="15" customWidth="1"/>
    <col min="7" max="7" width="60" customWidth="1"/>
    <col min="8" max="8" width="40" customWidth="1"/>
    <col min="9" max="9" width="50" customWidth="1"/>
    <col min="10" max="10" width="13" customWidth="1"/>
    <col min="11" max="11" width="50" customWidth="1"/>
    <col min="12" max="18" width="13" customWidth="1"/>
  </cols>
  <sheetData>
    <row r="1" ht="20" customHeight="1" spans="1:18">
      <c r="A1" s="1" t="s">
        <v>681</v>
      </c>
      <c r="B1" s="2"/>
      <c r="C1" s="2"/>
      <c r="D1" s="2"/>
      <c r="E1" s="2"/>
      <c r="F1" s="2"/>
      <c r="G1" s="2"/>
      <c r="H1" s="2"/>
      <c r="I1" s="2"/>
      <c r="J1" s="3"/>
    </row>
    <row r="2" ht="20" customHeight="1" spans="1:18">
      <c r="A2" s="4" t="s">
        <v>682</v>
      </c>
      <c r="B2" s="2"/>
      <c r="C2" s="2"/>
      <c r="D2" s="2"/>
      <c r="E2" s="2"/>
      <c r="F2" s="2"/>
      <c r="G2" s="2"/>
      <c r="H2" s="2"/>
      <c r="I2" s="2"/>
      <c r="J2" s="3"/>
    </row>
    <row r="3" ht="20" customHeight="1" spans="1:18">
      <c r="A3" s="4" t="s">
        <v>683</v>
      </c>
      <c r="B3" s="2"/>
      <c r="C3" s="2"/>
      <c r="D3" s="2"/>
      <c r="E3" s="2"/>
      <c r="F3" s="2"/>
      <c r="G3" s="2"/>
      <c r="H3" s="2"/>
      <c r="I3" s="2"/>
      <c r="J3" s="3"/>
    </row>
    <row r="4" ht="20" customHeight="1" spans="1:18">
      <c r="A4" s="4" t="s">
        <v>684</v>
      </c>
      <c r="B4" s="2"/>
      <c r="C4" s="2"/>
      <c r="D4" s="2"/>
      <c r="E4" s="2"/>
      <c r="F4" s="2"/>
      <c r="G4" s="2"/>
      <c r="H4" s="2"/>
      <c r="I4" s="2"/>
      <c r="J4" s="3"/>
    </row>
    <row r="5" ht="20" customHeight="1" spans="1:18">
      <c r="A5" s="4" t="s">
        <v>685</v>
      </c>
      <c r="B5" s="2"/>
      <c r="C5" s="2"/>
      <c r="D5" s="2"/>
      <c r="E5" s="2"/>
      <c r="F5" s="2"/>
      <c r="G5" s="2"/>
      <c r="H5" s="2"/>
      <c r="I5" s="2"/>
      <c r="J5" s="3"/>
    </row>
    <row r="6" ht="20" customHeight="1" spans="1:18">
      <c r="A6" s="4" t="s">
        <v>686</v>
      </c>
      <c r="B6" s="2"/>
      <c r="C6" s="2"/>
      <c r="D6" s="2"/>
      <c r="E6" s="2"/>
      <c r="F6" s="2"/>
      <c r="G6" s="2"/>
      <c r="H6" s="2"/>
      <c r="I6" s="2"/>
      <c r="J6" s="3"/>
    </row>
    <row r="7" ht="20" customHeight="1" spans="1:18">
      <c r="A7" s="4" t="s">
        <v>687</v>
      </c>
      <c r="B7" s="2"/>
      <c r="C7" s="2"/>
      <c r="D7" s="2"/>
      <c r="E7" s="2"/>
      <c r="F7" s="2"/>
      <c r="G7" s="2"/>
      <c r="H7" s="2"/>
      <c r="I7" s="2"/>
      <c r="J7" s="3"/>
    </row>
    <row r="9" spans="1:18">
      <c r="A9" t="s">
        <v>0</v>
      </c>
      <c r="B9" t="s">
        <v>1</v>
      </c>
      <c r="C9" t="s">
        <v>2</v>
      </c>
      <c r="D9" t="s">
        <v>3</v>
      </c>
      <c r="E9" t="s">
        <v>4</v>
      </c>
      <c r="F9" t="s">
        <v>5</v>
      </c>
      <c r="G9" t="s">
        <v>6</v>
      </c>
      <c r="H9" t="s">
        <v>7</v>
      </c>
      <c r="I9" t="s">
        <v>8</v>
      </c>
      <c r="J9" t="s">
        <v>9</v>
      </c>
      <c r="K9" t="s">
        <v>10</v>
      </c>
      <c r="L9" t="s">
        <v>11</v>
      </c>
      <c r="M9" t="s">
        <v>12</v>
      </c>
      <c r="N9" t="s">
        <v>13</v>
      </c>
      <c r="O9" t="s">
        <v>14</v>
      </c>
      <c r="P9" t="s">
        <v>15</v>
      </c>
      <c r="Q9" t="s">
        <v>16</v>
      </c>
      <c r="R9" t="s">
        <v>17</v>
      </c>
    </row>
    <row r="10" ht="150" customHeight="1" spans="1:18">
      <c r="A10" s="5" t="s">
        <v>18</v>
      </c>
      <c r="C10" t="s">
        <v>19</v>
      </c>
      <c r="D10" s="5" t="s">
        <v>20</v>
      </c>
      <c r="E10" s="5" t="s">
        <v>21</v>
      </c>
      <c r="F10" t="s">
        <v>22</v>
      </c>
      <c r="H10" s="5" t="s">
        <v>23</v>
      </c>
      <c r="J10">
        <v>132</v>
      </c>
      <c r="L10" t="s">
        <v>24</v>
      </c>
      <c r="M10" t="s">
        <v>25</v>
      </c>
      <c r="O10" t="s">
        <v>26</v>
      </c>
      <c r="P10" s="5" t="s">
        <v>27</v>
      </c>
      <c r="Q10" t="s">
        <v>28</v>
      </c>
      <c r="R10" s="5" t="s">
        <v>29</v>
      </c>
    </row>
    <row r="11" ht="150" customHeight="1" spans="1:18">
      <c r="A11" s="5" t="s">
        <v>40</v>
      </c>
      <c r="C11" t="s">
        <v>41</v>
      </c>
      <c r="D11" s="5" t="s">
        <v>42</v>
      </c>
      <c r="E11" s="5" t="s">
        <v>43</v>
      </c>
      <c r="F11" t="s">
        <v>44</v>
      </c>
      <c r="H11" s="5" t="s">
        <v>45</v>
      </c>
      <c r="J11">
        <v>769</v>
      </c>
      <c r="L11" t="s">
        <v>24</v>
      </c>
      <c r="M11" t="s">
        <v>46</v>
      </c>
      <c r="O11" t="s">
        <v>26</v>
      </c>
      <c r="P11" s="5" t="s">
        <v>27</v>
      </c>
      <c r="Q11" t="s">
        <v>28</v>
      </c>
      <c r="R11" s="5" t="s">
        <v>47</v>
      </c>
    </row>
    <row r="12" ht="150" customHeight="1" spans="1:18">
      <c r="A12" s="5" t="s">
        <v>48</v>
      </c>
      <c r="C12" t="s">
        <v>49</v>
      </c>
      <c r="D12" s="5" t="s">
        <v>50</v>
      </c>
      <c r="E12" s="5" t="s">
        <v>51</v>
      </c>
      <c r="F12" t="s">
        <v>52</v>
      </c>
      <c r="H12" s="5" t="s">
        <v>53</v>
      </c>
      <c r="J12">
        <v>572</v>
      </c>
      <c r="L12" t="s">
        <v>24</v>
      </c>
      <c r="M12" t="s">
        <v>37</v>
      </c>
      <c r="N12" t="s">
        <v>54</v>
      </c>
      <c r="O12" t="s">
        <v>55</v>
      </c>
      <c r="P12" s="5" t="s">
        <v>56</v>
      </c>
      <c r="Q12" t="s">
        <v>28</v>
      </c>
      <c r="R12" s="5" t="s">
        <v>57</v>
      </c>
    </row>
    <row r="13" ht="150" customHeight="1" spans="1:18">
      <c r="A13" s="5" t="s">
        <v>69</v>
      </c>
      <c r="C13" t="s">
        <v>70</v>
      </c>
      <c r="D13" s="5" t="s">
        <v>71</v>
      </c>
      <c r="E13" s="5" t="s">
        <v>72</v>
      </c>
      <c r="F13" t="s">
        <v>73</v>
      </c>
      <c r="H13" s="5" t="s">
        <v>74</v>
      </c>
      <c r="J13">
        <v>621</v>
      </c>
      <c r="L13" t="s">
        <v>24</v>
      </c>
      <c r="M13" t="s">
        <v>75</v>
      </c>
      <c r="N13" t="s">
        <v>76</v>
      </c>
      <c r="O13" t="s">
        <v>55</v>
      </c>
      <c r="P13" s="5" t="s">
        <v>77</v>
      </c>
      <c r="Q13" t="s">
        <v>28</v>
      </c>
      <c r="R13" s="5" t="s">
        <v>29</v>
      </c>
    </row>
    <row r="14" ht="150" customHeight="1" spans="1:18">
      <c r="A14" s="5" t="s">
        <v>78</v>
      </c>
      <c r="C14" t="s">
        <v>79</v>
      </c>
      <c r="D14" s="5" t="s">
        <v>80</v>
      </c>
      <c r="E14" s="5" t="s">
        <v>81</v>
      </c>
      <c r="F14" t="s">
        <v>82</v>
      </c>
      <c r="H14" s="5" t="s">
        <v>83</v>
      </c>
      <c r="J14">
        <v>592</v>
      </c>
      <c r="L14" t="s">
        <v>24</v>
      </c>
      <c r="M14" t="s">
        <v>84</v>
      </c>
      <c r="N14" t="s">
        <v>54</v>
      </c>
      <c r="O14" t="s">
        <v>55</v>
      </c>
      <c r="P14" s="5" t="s">
        <v>85</v>
      </c>
      <c r="Q14" t="s">
        <v>28</v>
      </c>
      <c r="R14" s="5" t="s">
        <v>57</v>
      </c>
    </row>
    <row r="15" ht="150" customHeight="1" spans="1:18">
      <c r="A15" s="5" t="s">
        <v>96</v>
      </c>
      <c r="C15" t="s">
        <v>97</v>
      </c>
      <c r="D15" s="5" t="s">
        <v>98</v>
      </c>
      <c r="E15" s="5" t="s">
        <v>99</v>
      </c>
      <c r="F15" t="s">
        <v>100</v>
      </c>
      <c r="H15" s="5" t="s">
        <v>101</v>
      </c>
      <c r="J15">
        <v>871</v>
      </c>
      <c r="L15" t="s">
        <v>24</v>
      </c>
      <c r="M15" t="s">
        <v>37</v>
      </c>
      <c r="O15" t="s">
        <v>26</v>
      </c>
      <c r="P15" s="5" t="s">
        <v>27</v>
      </c>
      <c r="Q15" t="s">
        <v>28</v>
      </c>
      <c r="R15" s="5" t="s">
        <v>47</v>
      </c>
    </row>
    <row r="16" ht="150" customHeight="1" spans="1:18">
      <c r="A16" s="5" t="s">
        <v>102</v>
      </c>
      <c r="C16" t="s">
        <v>103</v>
      </c>
      <c r="D16" s="5" t="s">
        <v>104</v>
      </c>
      <c r="E16" s="5" t="s">
        <v>105</v>
      </c>
      <c r="F16" t="s">
        <v>106</v>
      </c>
      <c r="H16" s="5" t="s">
        <v>107</v>
      </c>
      <c r="J16">
        <v>660</v>
      </c>
      <c r="L16" t="s">
        <v>24</v>
      </c>
      <c r="M16" t="s">
        <v>108</v>
      </c>
      <c r="N16" t="s">
        <v>54</v>
      </c>
      <c r="O16" t="s">
        <v>55</v>
      </c>
      <c r="P16" s="5" t="s">
        <v>109</v>
      </c>
      <c r="Q16" t="s">
        <v>28</v>
      </c>
      <c r="R16" s="5" t="s">
        <v>110</v>
      </c>
    </row>
    <row r="17" ht="150" customHeight="1" spans="1:18">
      <c r="A17" s="5" t="s">
        <v>111</v>
      </c>
      <c r="C17" t="s">
        <v>112</v>
      </c>
      <c r="D17" s="5" t="s">
        <v>113</v>
      </c>
      <c r="E17" s="5" t="s">
        <v>114</v>
      </c>
      <c r="F17" t="s">
        <v>115</v>
      </c>
      <c r="H17" s="5" t="s">
        <v>116</v>
      </c>
      <c r="J17">
        <v>304</v>
      </c>
      <c r="L17" t="s">
        <v>24</v>
      </c>
      <c r="M17" t="s">
        <v>37</v>
      </c>
      <c r="O17" t="s">
        <v>26</v>
      </c>
      <c r="P17" s="5" t="s">
        <v>27</v>
      </c>
      <c r="Q17" t="s">
        <v>28</v>
      </c>
      <c r="R17" s="5" t="s">
        <v>29</v>
      </c>
    </row>
    <row r="18" ht="150" customHeight="1" spans="1:18">
      <c r="A18" s="5" t="s">
        <v>132</v>
      </c>
      <c r="C18" t="s">
        <v>133</v>
      </c>
      <c r="D18" s="5" t="s">
        <v>134</v>
      </c>
      <c r="E18" s="5" t="s">
        <v>135</v>
      </c>
      <c r="F18" t="s">
        <v>136</v>
      </c>
      <c r="H18" s="5" t="s">
        <v>137</v>
      </c>
      <c r="J18">
        <v>71</v>
      </c>
      <c r="L18" t="s">
        <v>24</v>
      </c>
      <c r="M18" t="s">
        <v>131</v>
      </c>
      <c r="N18" t="s">
        <v>138</v>
      </c>
      <c r="O18" t="s">
        <v>55</v>
      </c>
      <c r="P18" s="5" t="s">
        <v>139</v>
      </c>
      <c r="Q18" t="s">
        <v>28</v>
      </c>
      <c r="R18" s="5" t="s">
        <v>29</v>
      </c>
    </row>
    <row r="19" ht="150" customHeight="1" spans="1:18">
      <c r="A19" s="5" t="s">
        <v>179</v>
      </c>
      <c r="C19" t="s">
        <v>180</v>
      </c>
      <c r="D19" s="5" t="s">
        <v>181</v>
      </c>
      <c r="E19" s="5" t="s">
        <v>182</v>
      </c>
      <c r="F19" t="s">
        <v>183</v>
      </c>
      <c r="H19" s="5" t="s">
        <v>130</v>
      </c>
      <c r="J19">
        <v>472</v>
      </c>
      <c r="L19" t="s">
        <v>24</v>
      </c>
      <c r="M19" t="s">
        <v>184</v>
      </c>
      <c r="N19" t="s">
        <v>185</v>
      </c>
      <c r="O19" t="s">
        <v>55</v>
      </c>
      <c r="P19" s="5" t="s">
        <v>161</v>
      </c>
      <c r="Q19" t="s">
        <v>28</v>
      </c>
      <c r="R19" s="5" t="s">
        <v>57</v>
      </c>
    </row>
    <row r="20" ht="150" customHeight="1" spans="1:18">
      <c r="A20" s="5" t="s">
        <v>213</v>
      </c>
      <c r="C20" t="s">
        <v>214</v>
      </c>
      <c r="D20" s="5" t="s">
        <v>215</v>
      </c>
      <c r="E20" s="5" t="s">
        <v>216</v>
      </c>
      <c r="F20" t="s">
        <v>217</v>
      </c>
      <c r="H20" s="5" t="s">
        <v>218</v>
      </c>
      <c r="J20">
        <v>274</v>
      </c>
      <c r="L20" t="s">
        <v>36</v>
      </c>
      <c r="M20" t="s">
        <v>219</v>
      </c>
      <c r="N20" t="s">
        <v>54</v>
      </c>
      <c r="O20" t="s">
        <v>220</v>
      </c>
      <c r="P20" s="5" t="s">
        <v>221</v>
      </c>
      <c r="Q20" t="s">
        <v>28</v>
      </c>
      <c r="R20" s="5" t="s">
        <v>222</v>
      </c>
    </row>
    <row r="21" ht="150" customHeight="1" spans="1:18">
      <c r="A21" s="5" t="s">
        <v>223</v>
      </c>
      <c r="C21" t="s">
        <v>224</v>
      </c>
      <c r="D21" s="5" t="s">
        <v>225</v>
      </c>
      <c r="E21" s="5" t="s">
        <v>166</v>
      </c>
      <c r="F21" t="s">
        <v>226</v>
      </c>
      <c r="H21" s="5" t="s">
        <v>227</v>
      </c>
      <c r="J21">
        <v>518</v>
      </c>
      <c r="L21" t="s">
        <v>24</v>
      </c>
      <c r="M21" t="s">
        <v>228</v>
      </c>
      <c r="O21" t="s">
        <v>26</v>
      </c>
      <c r="P21" s="5" t="s">
        <v>27</v>
      </c>
      <c r="Q21" t="s">
        <v>28</v>
      </c>
      <c r="R21" s="5" t="s">
        <v>47</v>
      </c>
    </row>
    <row r="22" ht="150" customHeight="1" spans="1:18">
      <c r="A22" s="5" t="s">
        <v>236</v>
      </c>
      <c r="C22" t="s">
        <v>237</v>
      </c>
      <c r="D22" s="5" t="s">
        <v>238</v>
      </c>
      <c r="E22" s="5" t="s">
        <v>239</v>
      </c>
      <c r="F22" t="s">
        <v>240</v>
      </c>
      <c r="H22" s="5" t="s">
        <v>130</v>
      </c>
      <c r="J22">
        <v>580</v>
      </c>
      <c r="L22" t="s">
        <v>24</v>
      </c>
      <c r="M22" t="s">
        <v>241</v>
      </c>
      <c r="N22" t="s">
        <v>242</v>
      </c>
      <c r="O22" t="s">
        <v>55</v>
      </c>
      <c r="P22" s="5" t="s">
        <v>243</v>
      </c>
      <c r="Q22" t="s">
        <v>28</v>
      </c>
      <c r="R22" s="5" t="s">
        <v>29</v>
      </c>
    </row>
    <row r="23" ht="150" customHeight="1" spans="1:18">
      <c r="A23" s="5" t="s">
        <v>338</v>
      </c>
      <c r="C23" t="s">
        <v>339</v>
      </c>
      <c r="D23" s="5" t="s">
        <v>340</v>
      </c>
      <c r="E23" s="5" t="s">
        <v>341</v>
      </c>
      <c r="F23" t="s">
        <v>342</v>
      </c>
      <c r="H23" s="5" t="s">
        <v>343</v>
      </c>
      <c r="J23">
        <v>130</v>
      </c>
      <c r="L23" t="s">
        <v>24</v>
      </c>
      <c r="M23" t="s">
        <v>108</v>
      </c>
      <c r="N23" t="s">
        <v>54</v>
      </c>
      <c r="O23" t="s">
        <v>55</v>
      </c>
      <c r="P23" s="5" t="s">
        <v>56</v>
      </c>
      <c r="Q23" t="s">
        <v>28</v>
      </c>
      <c r="R23" s="5" t="s">
        <v>57</v>
      </c>
    </row>
    <row r="24" ht="150" customHeight="1" spans="1:18">
      <c r="A24" s="5" t="s">
        <v>369</v>
      </c>
      <c r="C24" t="s">
        <v>370</v>
      </c>
      <c r="D24" s="5" t="s">
        <v>371</v>
      </c>
      <c r="E24" s="5" t="s">
        <v>372</v>
      </c>
      <c r="F24" t="s">
        <v>373</v>
      </c>
      <c r="H24" s="5" t="s">
        <v>107</v>
      </c>
      <c r="J24">
        <v>109</v>
      </c>
      <c r="L24" t="s">
        <v>24</v>
      </c>
      <c r="M24" t="s">
        <v>241</v>
      </c>
      <c r="N24" t="s">
        <v>170</v>
      </c>
      <c r="O24" t="s">
        <v>55</v>
      </c>
      <c r="P24" s="5" t="s">
        <v>109</v>
      </c>
      <c r="Q24" t="s">
        <v>28</v>
      </c>
      <c r="R24" s="5" t="s">
        <v>110</v>
      </c>
    </row>
    <row r="25" ht="150" customHeight="1" spans="1:18">
      <c r="A25" s="5" t="s">
        <v>431</v>
      </c>
      <c r="C25" t="s">
        <v>432</v>
      </c>
      <c r="D25" s="5" t="s">
        <v>433</v>
      </c>
      <c r="E25" s="5" t="s">
        <v>434</v>
      </c>
      <c r="F25" t="s">
        <v>435</v>
      </c>
      <c r="H25" s="5" t="s">
        <v>436</v>
      </c>
      <c r="J25">
        <v>524</v>
      </c>
      <c r="L25" t="s">
        <v>36</v>
      </c>
      <c r="M25" t="s">
        <v>25</v>
      </c>
      <c r="N25" t="s">
        <v>66</v>
      </c>
      <c r="O25" t="s">
        <v>220</v>
      </c>
      <c r="P25" s="5" t="s">
        <v>437</v>
      </c>
      <c r="Q25" t="s">
        <v>28</v>
      </c>
      <c r="R25" s="5" t="s">
        <v>222</v>
      </c>
    </row>
    <row r="26" ht="150" customHeight="1" spans="1:18">
      <c r="A26" s="5" t="s">
        <v>451</v>
      </c>
      <c r="C26" t="s">
        <v>452</v>
      </c>
      <c r="D26" s="5" t="s">
        <v>453</v>
      </c>
      <c r="E26" s="5" t="s">
        <v>454</v>
      </c>
      <c r="F26" t="s">
        <v>455</v>
      </c>
      <c r="H26" s="5" t="s">
        <v>456</v>
      </c>
      <c r="J26">
        <v>492</v>
      </c>
      <c r="L26" t="s">
        <v>24</v>
      </c>
      <c r="M26" t="s">
        <v>199</v>
      </c>
      <c r="N26" t="s">
        <v>457</v>
      </c>
      <c r="O26" t="s">
        <v>55</v>
      </c>
      <c r="P26" s="5" t="s">
        <v>458</v>
      </c>
      <c r="Q26" t="s">
        <v>28</v>
      </c>
      <c r="R26" s="5" t="s">
        <v>47</v>
      </c>
    </row>
    <row r="27" ht="150" customHeight="1" spans="1:18">
      <c r="A27" s="5" t="s">
        <v>479</v>
      </c>
      <c r="C27" t="s">
        <v>480</v>
      </c>
      <c r="D27" s="5" t="s">
        <v>481</v>
      </c>
      <c r="E27" s="5" t="s">
        <v>283</v>
      </c>
      <c r="F27" t="s">
        <v>308</v>
      </c>
      <c r="H27" s="5" t="s">
        <v>130</v>
      </c>
      <c r="J27">
        <v>203</v>
      </c>
      <c r="L27" t="s">
        <v>24</v>
      </c>
      <c r="M27" t="s">
        <v>482</v>
      </c>
      <c r="N27" t="s">
        <v>483</v>
      </c>
      <c r="O27" t="s">
        <v>55</v>
      </c>
      <c r="P27" s="5" t="s">
        <v>484</v>
      </c>
      <c r="Q27" t="s">
        <v>28</v>
      </c>
      <c r="R27" s="5" t="s">
        <v>29</v>
      </c>
    </row>
    <row r="28" ht="150" customHeight="1" spans="1:18">
      <c r="A28" s="5" t="s">
        <v>496</v>
      </c>
      <c r="C28" t="s">
        <v>497</v>
      </c>
      <c r="D28" s="5" t="s">
        <v>498</v>
      </c>
      <c r="E28" s="5" t="s">
        <v>499</v>
      </c>
      <c r="F28" t="s">
        <v>500</v>
      </c>
      <c r="H28" s="5" t="s">
        <v>501</v>
      </c>
      <c r="J28">
        <v>520</v>
      </c>
      <c r="L28" t="s">
        <v>24</v>
      </c>
      <c r="M28" t="s">
        <v>92</v>
      </c>
      <c r="N28" t="s">
        <v>138</v>
      </c>
      <c r="O28" t="s">
        <v>55</v>
      </c>
      <c r="P28" s="5" t="s">
        <v>139</v>
      </c>
      <c r="Q28" t="s">
        <v>28</v>
      </c>
      <c r="R28" s="5" t="s">
        <v>29</v>
      </c>
    </row>
    <row r="29" ht="150" customHeight="1" spans="1:18">
      <c r="A29" s="5" t="s">
        <v>507</v>
      </c>
      <c r="C29" t="s">
        <v>508</v>
      </c>
      <c r="D29" s="5" t="s">
        <v>509</v>
      </c>
      <c r="E29" s="5" t="s">
        <v>510</v>
      </c>
      <c r="F29" t="s">
        <v>511</v>
      </c>
      <c r="H29" s="5" t="s">
        <v>512</v>
      </c>
      <c r="J29">
        <v>261</v>
      </c>
      <c r="L29" t="s">
        <v>24</v>
      </c>
      <c r="M29" t="s">
        <v>310</v>
      </c>
      <c r="N29" t="s">
        <v>54</v>
      </c>
      <c r="O29" t="s">
        <v>55</v>
      </c>
      <c r="P29" s="5" t="s">
        <v>67</v>
      </c>
      <c r="Q29" t="s">
        <v>28</v>
      </c>
      <c r="R29" s="5" t="s">
        <v>57</v>
      </c>
    </row>
    <row r="30" ht="150" customHeight="1" spans="1:18">
      <c r="A30" s="5" t="s">
        <v>518</v>
      </c>
      <c r="C30" t="s">
        <v>519</v>
      </c>
      <c r="D30" s="5" t="s">
        <v>520</v>
      </c>
      <c r="E30" s="5" t="s">
        <v>521</v>
      </c>
      <c r="F30" t="s">
        <v>522</v>
      </c>
      <c r="H30" s="5" t="s">
        <v>450</v>
      </c>
      <c r="J30">
        <v>298</v>
      </c>
      <c r="L30" t="s">
        <v>24</v>
      </c>
      <c r="M30" t="s">
        <v>177</v>
      </c>
      <c r="O30" t="s">
        <v>26</v>
      </c>
      <c r="P30" s="5" t="s">
        <v>27</v>
      </c>
      <c r="Q30" t="s">
        <v>28</v>
      </c>
      <c r="R30" s="5" t="s">
        <v>29</v>
      </c>
    </row>
    <row r="31" ht="150" customHeight="1" spans="1:18">
      <c r="A31" s="5" t="s">
        <v>523</v>
      </c>
      <c r="C31" t="s">
        <v>524</v>
      </c>
      <c r="D31" s="5" t="s">
        <v>525</v>
      </c>
      <c r="E31" s="5" t="s">
        <v>526</v>
      </c>
      <c r="F31" t="s">
        <v>527</v>
      </c>
      <c r="H31" s="5" t="s">
        <v>528</v>
      </c>
      <c r="J31">
        <v>354</v>
      </c>
      <c r="L31" t="s">
        <v>24</v>
      </c>
      <c r="M31" t="s">
        <v>65</v>
      </c>
      <c r="N31" t="s">
        <v>54</v>
      </c>
      <c r="O31" t="s">
        <v>55</v>
      </c>
      <c r="P31" s="5" t="s">
        <v>529</v>
      </c>
      <c r="Q31" t="s">
        <v>28</v>
      </c>
      <c r="R31" s="5" t="s">
        <v>57</v>
      </c>
    </row>
    <row r="32" ht="150" customHeight="1" spans="1:18">
      <c r="A32" s="5" t="s">
        <v>530</v>
      </c>
      <c r="C32" t="s">
        <v>531</v>
      </c>
      <c r="D32" s="5" t="s">
        <v>532</v>
      </c>
      <c r="E32" s="5" t="s">
        <v>166</v>
      </c>
      <c r="F32" t="s">
        <v>533</v>
      </c>
      <c r="H32" s="5" t="s">
        <v>534</v>
      </c>
      <c r="J32">
        <v>1185</v>
      </c>
      <c r="L32" t="s">
        <v>24</v>
      </c>
      <c r="M32" t="s">
        <v>535</v>
      </c>
      <c r="N32" t="s">
        <v>54</v>
      </c>
      <c r="O32" t="s">
        <v>55</v>
      </c>
      <c r="P32" s="5" t="s">
        <v>67</v>
      </c>
      <c r="Q32" t="s">
        <v>28</v>
      </c>
      <c r="R32" s="5" t="s">
        <v>57</v>
      </c>
    </row>
    <row r="33" ht="150" customHeight="1" spans="1:18">
      <c r="A33" s="5" t="s">
        <v>572</v>
      </c>
      <c r="C33" t="s">
        <v>573</v>
      </c>
      <c r="D33" s="5" t="s">
        <v>574</v>
      </c>
      <c r="E33" s="5" t="s">
        <v>239</v>
      </c>
      <c r="F33" t="s">
        <v>575</v>
      </c>
      <c r="H33" s="5" t="s">
        <v>130</v>
      </c>
      <c r="J33">
        <v>247</v>
      </c>
      <c r="L33" t="s">
        <v>24</v>
      </c>
      <c r="M33" t="s">
        <v>576</v>
      </c>
      <c r="N33" t="s">
        <v>577</v>
      </c>
      <c r="O33" t="s">
        <v>55</v>
      </c>
      <c r="P33" s="5" t="s">
        <v>578</v>
      </c>
      <c r="Q33" t="s">
        <v>28</v>
      </c>
      <c r="R33" s="5" t="s">
        <v>29</v>
      </c>
    </row>
    <row r="34" ht="150" customHeight="1" spans="1:18">
      <c r="A34" s="5" t="s">
        <v>631</v>
      </c>
      <c r="C34" t="s">
        <v>632</v>
      </c>
      <c r="D34" s="5" t="s">
        <v>633</v>
      </c>
      <c r="E34" s="5" t="s">
        <v>634</v>
      </c>
      <c r="F34" t="s">
        <v>500</v>
      </c>
      <c r="H34" s="5" t="s">
        <v>635</v>
      </c>
      <c r="J34">
        <v>317</v>
      </c>
      <c r="L34" t="s">
        <v>24</v>
      </c>
      <c r="M34" t="s">
        <v>169</v>
      </c>
      <c r="N34" t="s">
        <v>636</v>
      </c>
      <c r="O34" t="s">
        <v>55</v>
      </c>
      <c r="P34" s="5" t="s">
        <v>637</v>
      </c>
      <c r="Q34" t="s">
        <v>28</v>
      </c>
      <c r="R34" s="5" t="s">
        <v>47</v>
      </c>
    </row>
    <row r="35" ht="150" customHeight="1" spans="1:18">
      <c r="A35" s="5" t="s">
        <v>648</v>
      </c>
      <c r="C35" t="s">
        <v>649</v>
      </c>
      <c r="D35" s="5" t="s">
        <v>650</v>
      </c>
      <c r="E35" s="5" t="s">
        <v>651</v>
      </c>
      <c r="F35" t="s">
        <v>361</v>
      </c>
      <c r="H35" s="5" t="s">
        <v>130</v>
      </c>
      <c r="J35">
        <v>194</v>
      </c>
      <c r="L35" t="s">
        <v>24</v>
      </c>
      <c r="M35" t="s">
        <v>75</v>
      </c>
      <c r="N35" t="s">
        <v>577</v>
      </c>
      <c r="O35" t="s">
        <v>55</v>
      </c>
      <c r="P35" s="5" t="s">
        <v>578</v>
      </c>
      <c r="Q35" t="s">
        <v>28</v>
      </c>
      <c r="R35" s="5" t="s">
        <v>29</v>
      </c>
    </row>
    <row r="36" ht="150" customHeight="1" spans="1:18">
      <c r="A36" s="5" t="s">
        <v>652</v>
      </c>
      <c r="C36" t="s">
        <v>653</v>
      </c>
      <c r="D36" s="5" t="s">
        <v>654</v>
      </c>
      <c r="E36" s="5" t="s">
        <v>655</v>
      </c>
      <c r="F36" t="s">
        <v>656</v>
      </c>
      <c r="H36" s="5" t="s">
        <v>657</v>
      </c>
      <c r="J36">
        <v>247</v>
      </c>
      <c r="L36" t="s">
        <v>64</v>
      </c>
      <c r="M36" t="s">
        <v>199</v>
      </c>
      <c r="N36" t="s">
        <v>54</v>
      </c>
      <c r="O36" t="s">
        <v>220</v>
      </c>
      <c r="P36" s="5" t="s">
        <v>658</v>
      </c>
      <c r="Q36" t="s">
        <v>28</v>
      </c>
      <c r="R36" s="5" t="s">
        <v>222</v>
      </c>
    </row>
    <row r="37" ht="150" customHeight="1" spans="1:18">
      <c r="A37" s="5" t="s">
        <v>674</v>
      </c>
      <c r="C37" t="s">
        <v>675</v>
      </c>
      <c r="D37" s="5" t="s">
        <v>676</v>
      </c>
      <c r="E37" s="5" t="s">
        <v>677</v>
      </c>
      <c r="F37" t="s">
        <v>678</v>
      </c>
      <c r="H37" s="5" t="s">
        <v>130</v>
      </c>
      <c r="J37">
        <v>216</v>
      </c>
      <c r="L37" t="s">
        <v>24</v>
      </c>
      <c r="M37" t="s">
        <v>219</v>
      </c>
      <c r="N37" t="s">
        <v>251</v>
      </c>
      <c r="O37" t="s">
        <v>55</v>
      </c>
      <c r="P37" s="5" t="s">
        <v>252</v>
      </c>
      <c r="Q37" t="s">
        <v>28</v>
      </c>
      <c r="R37" s="5" t="s">
        <v>29</v>
      </c>
    </row>
  </sheetData>
  <mergeCells count="7">
    <mergeCell ref="A1:J1"/>
    <mergeCell ref="A2:J2"/>
    <mergeCell ref="A3:J3"/>
    <mergeCell ref="A4:J4"/>
    <mergeCell ref="A5:J5"/>
    <mergeCell ref="A6:J6"/>
    <mergeCell ref="A7:J7"/>
  </mergeCells>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13"/>
  <sheetViews>
    <sheetView topLeftCell="H1" workbookViewId="0">
      <selection activeCell="R1" sqref="R$1:R$1048576"/>
    </sheetView>
  </sheetViews>
  <sheetFormatPr defaultColWidth="9" defaultRowHeight="13.5"/>
  <cols>
    <col min="1" max="1" width="30" customWidth="1"/>
    <col min="2" max="2" width="14" customWidth="1"/>
    <col min="3" max="3" width="15" customWidth="1"/>
    <col min="4" max="4" width="40" customWidth="1"/>
    <col min="5" max="6" width="15" customWidth="1"/>
    <col min="7" max="7" width="60" customWidth="1"/>
    <col min="8" max="8" width="40" customWidth="1"/>
    <col min="9" max="9" width="50" customWidth="1"/>
    <col min="10" max="10" width="13" customWidth="1"/>
    <col min="11" max="11" width="50" customWidth="1"/>
    <col min="12" max="18" width="13" customWidth="1"/>
  </cols>
  <sheetData>
    <row r="1" ht="20" customHeight="1" spans="1:18">
      <c r="A1" s="1" t="s">
        <v>688</v>
      </c>
      <c r="B1" s="2"/>
      <c r="C1" s="2"/>
      <c r="D1" s="2"/>
      <c r="E1" s="2"/>
      <c r="F1" s="2"/>
      <c r="G1" s="2"/>
      <c r="H1" s="2"/>
      <c r="I1" s="2"/>
      <c r="J1" s="3"/>
    </row>
    <row r="2" ht="20" customHeight="1" spans="1:18">
      <c r="A2" s="4" t="s">
        <v>689</v>
      </c>
      <c r="B2" s="2"/>
      <c r="C2" s="2"/>
      <c r="D2" s="2"/>
      <c r="E2" s="2"/>
      <c r="F2" s="2"/>
      <c r="G2" s="2"/>
      <c r="H2" s="2"/>
      <c r="I2" s="2"/>
      <c r="J2" s="3"/>
    </row>
    <row r="4" spans="1:18">
      <c r="A4" t="s">
        <v>0</v>
      </c>
      <c r="B4" t="s">
        <v>1</v>
      </c>
      <c r="C4" t="s">
        <v>2</v>
      </c>
      <c r="D4" t="s">
        <v>3</v>
      </c>
      <c r="E4" t="s">
        <v>4</v>
      </c>
      <c r="F4" t="s">
        <v>5</v>
      </c>
      <c r="G4" t="s">
        <v>6</v>
      </c>
      <c r="H4" t="s">
        <v>7</v>
      </c>
      <c r="I4" t="s">
        <v>8</v>
      </c>
      <c r="J4" t="s">
        <v>9</v>
      </c>
      <c r="K4" t="s">
        <v>10</v>
      </c>
      <c r="L4" t="s">
        <v>11</v>
      </c>
      <c r="M4" t="s">
        <v>12</v>
      </c>
      <c r="N4" t="s">
        <v>13</v>
      </c>
      <c r="O4" t="s">
        <v>14</v>
      </c>
      <c r="P4" t="s">
        <v>15</v>
      </c>
      <c r="Q4" t="s">
        <v>16</v>
      </c>
      <c r="R4" t="s">
        <v>17</v>
      </c>
    </row>
    <row r="5" ht="150" customHeight="1" spans="1:18">
      <c r="A5" s="5" t="s">
        <v>147</v>
      </c>
      <c r="C5" t="s">
        <v>148</v>
      </c>
      <c r="D5" s="5" t="s">
        <v>149</v>
      </c>
      <c r="E5" s="5" t="s">
        <v>150</v>
      </c>
      <c r="F5" t="s">
        <v>151</v>
      </c>
      <c r="H5" s="5" t="s">
        <v>152</v>
      </c>
      <c r="J5">
        <v>465</v>
      </c>
      <c r="L5" t="s">
        <v>153</v>
      </c>
      <c r="M5" t="s">
        <v>154</v>
      </c>
      <c r="O5" t="s">
        <v>26</v>
      </c>
      <c r="P5" s="5" t="s">
        <v>27</v>
      </c>
      <c r="Q5" t="s">
        <v>26</v>
      </c>
      <c r="R5" s="5" t="s">
        <v>155</v>
      </c>
    </row>
    <row r="6" ht="150" customHeight="1" spans="1:18">
      <c r="A6" s="5" t="s">
        <v>273</v>
      </c>
      <c r="C6" t="s">
        <v>274</v>
      </c>
      <c r="D6" s="5" t="s">
        <v>275</v>
      </c>
      <c r="E6" s="5" t="s">
        <v>135</v>
      </c>
      <c r="F6" t="s">
        <v>276</v>
      </c>
      <c r="H6" s="5" t="s">
        <v>277</v>
      </c>
      <c r="J6">
        <v>370</v>
      </c>
      <c r="L6" t="s">
        <v>153</v>
      </c>
      <c r="M6" t="s">
        <v>219</v>
      </c>
      <c r="N6" t="s">
        <v>278</v>
      </c>
      <c r="O6" t="s">
        <v>55</v>
      </c>
      <c r="P6" s="5" t="s">
        <v>279</v>
      </c>
      <c r="Q6" t="s">
        <v>26</v>
      </c>
      <c r="R6" s="5" t="s">
        <v>155</v>
      </c>
    </row>
    <row r="7" ht="150" customHeight="1" spans="1:18">
      <c r="A7" s="5" t="s">
        <v>291</v>
      </c>
      <c r="C7" t="s">
        <v>292</v>
      </c>
      <c r="D7" s="5" t="s">
        <v>293</v>
      </c>
      <c r="E7" s="5" t="s">
        <v>43</v>
      </c>
      <c r="F7" t="s">
        <v>294</v>
      </c>
      <c r="H7" s="5" t="s">
        <v>295</v>
      </c>
      <c r="J7">
        <v>470</v>
      </c>
      <c r="L7" t="s">
        <v>153</v>
      </c>
      <c r="M7" t="s">
        <v>296</v>
      </c>
      <c r="O7" t="s">
        <v>26</v>
      </c>
      <c r="P7" s="5" t="s">
        <v>27</v>
      </c>
      <c r="Q7" t="s">
        <v>26</v>
      </c>
      <c r="R7" s="5" t="s">
        <v>155</v>
      </c>
    </row>
    <row r="8" ht="150" customHeight="1" spans="1:18">
      <c r="A8" s="5" t="s">
        <v>297</v>
      </c>
      <c r="C8" t="s">
        <v>298</v>
      </c>
      <c r="D8" s="5" t="s">
        <v>299</v>
      </c>
      <c r="E8" s="5" t="s">
        <v>256</v>
      </c>
      <c r="F8" t="s">
        <v>300</v>
      </c>
      <c r="H8" s="5" t="s">
        <v>301</v>
      </c>
      <c r="J8">
        <v>275</v>
      </c>
      <c r="L8" t="s">
        <v>153</v>
      </c>
      <c r="M8" t="s">
        <v>241</v>
      </c>
      <c r="N8" t="s">
        <v>302</v>
      </c>
      <c r="O8" t="s">
        <v>55</v>
      </c>
      <c r="P8" s="5" t="s">
        <v>303</v>
      </c>
      <c r="Q8" t="s">
        <v>26</v>
      </c>
      <c r="R8" s="5" t="s">
        <v>155</v>
      </c>
    </row>
    <row r="9" ht="150" customHeight="1" spans="1:18">
      <c r="A9" s="5" t="s">
        <v>344</v>
      </c>
      <c r="C9" t="s">
        <v>345</v>
      </c>
      <c r="D9" s="5" t="s">
        <v>346</v>
      </c>
      <c r="E9" s="5" t="s">
        <v>347</v>
      </c>
      <c r="F9" t="s">
        <v>348</v>
      </c>
      <c r="H9" s="5" t="s">
        <v>349</v>
      </c>
      <c r="J9">
        <v>437</v>
      </c>
      <c r="L9" t="s">
        <v>153</v>
      </c>
      <c r="M9" t="s">
        <v>154</v>
      </c>
      <c r="O9" t="s">
        <v>26</v>
      </c>
      <c r="P9" s="5" t="s">
        <v>27</v>
      </c>
      <c r="Q9" t="s">
        <v>26</v>
      </c>
      <c r="R9" s="5" t="s">
        <v>155</v>
      </c>
    </row>
    <row r="10" ht="150" customHeight="1" spans="1:18">
      <c r="A10" s="5" t="s">
        <v>357</v>
      </c>
      <c r="C10" t="s">
        <v>358</v>
      </c>
      <c r="D10" s="5" t="s">
        <v>359</v>
      </c>
      <c r="E10" s="5" t="s">
        <v>360</v>
      </c>
      <c r="F10" t="s">
        <v>361</v>
      </c>
      <c r="H10" s="5" t="s">
        <v>301</v>
      </c>
      <c r="J10">
        <v>249</v>
      </c>
      <c r="L10" t="s">
        <v>153</v>
      </c>
      <c r="M10" t="s">
        <v>123</v>
      </c>
      <c r="N10" t="s">
        <v>267</v>
      </c>
      <c r="O10" t="s">
        <v>55</v>
      </c>
      <c r="P10" s="5" t="s">
        <v>268</v>
      </c>
      <c r="Q10" t="s">
        <v>26</v>
      </c>
      <c r="R10" s="5" t="s">
        <v>155</v>
      </c>
    </row>
    <row r="11" ht="150" customHeight="1" spans="1:18">
      <c r="A11" s="5" t="s">
        <v>362</v>
      </c>
      <c r="C11" t="s">
        <v>363</v>
      </c>
      <c r="D11" s="5" t="s">
        <v>364</v>
      </c>
      <c r="E11" s="5" t="s">
        <v>174</v>
      </c>
      <c r="F11" t="s">
        <v>365</v>
      </c>
      <c r="H11" s="5" t="s">
        <v>366</v>
      </c>
      <c r="J11">
        <v>200</v>
      </c>
      <c r="L11" t="s">
        <v>153</v>
      </c>
      <c r="M11" t="s">
        <v>84</v>
      </c>
      <c r="N11" t="s">
        <v>367</v>
      </c>
      <c r="O11" t="s">
        <v>55</v>
      </c>
      <c r="P11" s="5" t="s">
        <v>368</v>
      </c>
      <c r="Q11" t="s">
        <v>26</v>
      </c>
      <c r="R11" s="5" t="s">
        <v>155</v>
      </c>
    </row>
    <row r="12" ht="150" customHeight="1" spans="1:18">
      <c r="A12" s="5" t="s">
        <v>490</v>
      </c>
      <c r="C12" t="s">
        <v>491</v>
      </c>
      <c r="D12" s="5" t="s">
        <v>492</v>
      </c>
      <c r="E12" s="5" t="s">
        <v>493</v>
      </c>
      <c r="F12" t="s">
        <v>494</v>
      </c>
      <c r="H12" s="5" t="s">
        <v>495</v>
      </c>
      <c r="J12">
        <v>173</v>
      </c>
      <c r="L12" t="s">
        <v>153</v>
      </c>
      <c r="M12" t="s">
        <v>37</v>
      </c>
      <c r="O12" t="s">
        <v>26</v>
      </c>
      <c r="P12" s="5" t="s">
        <v>27</v>
      </c>
      <c r="Q12" t="s">
        <v>26</v>
      </c>
      <c r="R12" s="5" t="s">
        <v>155</v>
      </c>
    </row>
    <row r="13" ht="150" customHeight="1" spans="1:18">
      <c r="A13" s="5" t="s">
        <v>597</v>
      </c>
      <c r="C13" t="s">
        <v>598</v>
      </c>
      <c r="D13" s="5" t="s">
        <v>599</v>
      </c>
      <c r="E13" s="5" t="s">
        <v>239</v>
      </c>
      <c r="F13" t="s">
        <v>600</v>
      </c>
      <c r="H13" s="5" t="s">
        <v>130</v>
      </c>
      <c r="J13">
        <v>161</v>
      </c>
      <c r="L13" t="s">
        <v>153</v>
      </c>
      <c r="M13" t="s">
        <v>65</v>
      </c>
      <c r="N13" t="s">
        <v>601</v>
      </c>
      <c r="O13" t="s">
        <v>55</v>
      </c>
      <c r="P13" s="5" t="s">
        <v>602</v>
      </c>
      <c r="Q13" t="s">
        <v>26</v>
      </c>
      <c r="R13" s="5" t="s">
        <v>155</v>
      </c>
    </row>
  </sheetData>
  <mergeCells count="2">
    <mergeCell ref="A1:J1"/>
    <mergeCell ref="A2:J2"/>
  </mergeCells>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R67"/>
  <sheetViews>
    <sheetView topLeftCell="H1" workbookViewId="0">
      <selection activeCell="R1" sqref="R$1:R$1048576"/>
    </sheetView>
  </sheetViews>
  <sheetFormatPr defaultColWidth="9" defaultRowHeight="13.5"/>
  <cols>
    <col min="1" max="1" width="30" customWidth="1"/>
    <col min="2" max="2" width="14" customWidth="1"/>
    <col min="3" max="3" width="15" customWidth="1"/>
    <col min="4" max="4" width="40" customWidth="1"/>
    <col min="5" max="6" width="15" customWidth="1"/>
    <col min="7" max="7" width="60" customWidth="1"/>
    <col min="8" max="8" width="40" customWidth="1"/>
    <col min="9" max="9" width="50" customWidth="1"/>
    <col min="10" max="10" width="13" customWidth="1"/>
    <col min="11" max="11" width="50" customWidth="1"/>
    <col min="12" max="18" width="13" customWidth="1"/>
  </cols>
  <sheetData>
    <row r="1" ht="20" customHeight="1" spans="1:18">
      <c r="A1" s="1" t="s">
        <v>690</v>
      </c>
      <c r="B1" s="2"/>
      <c r="C1" s="2"/>
      <c r="D1" s="2"/>
      <c r="E1" s="2"/>
      <c r="F1" s="2"/>
      <c r="G1" s="2"/>
      <c r="H1" s="2"/>
      <c r="I1" s="2"/>
      <c r="J1" s="3"/>
    </row>
    <row r="2" ht="20" customHeight="1" spans="1:18">
      <c r="A2" s="4" t="s">
        <v>691</v>
      </c>
      <c r="B2" s="2"/>
      <c r="C2" s="2"/>
      <c r="D2" s="2"/>
      <c r="E2" s="2"/>
      <c r="F2" s="2"/>
      <c r="G2" s="2"/>
      <c r="H2" s="2"/>
      <c r="I2" s="2"/>
      <c r="J2" s="3"/>
    </row>
    <row r="3" ht="20" customHeight="1" spans="1:18">
      <c r="A3" s="4" t="s">
        <v>692</v>
      </c>
      <c r="B3" s="2"/>
      <c r="C3" s="2"/>
      <c r="D3" s="2"/>
      <c r="E3" s="2"/>
      <c r="F3" s="2"/>
      <c r="G3" s="2"/>
      <c r="H3" s="2"/>
      <c r="I3" s="2"/>
      <c r="J3" s="3"/>
    </row>
    <row r="4" ht="20" customHeight="1" spans="1:18">
      <c r="A4" s="4" t="s">
        <v>693</v>
      </c>
      <c r="B4" s="2"/>
      <c r="C4" s="2"/>
      <c r="D4" s="2"/>
      <c r="E4" s="2"/>
      <c r="F4" s="2"/>
      <c r="G4" s="2"/>
      <c r="H4" s="2"/>
      <c r="I4" s="2"/>
      <c r="J4" s="3"/>
    </row>
    <row r="5" ht="20" customHeight="1" spans="1:18">
      <c r="A5" s="4" t="s">
        <v>694</v>
      </c>
      <c r="B5" s="2"/>
      <c r="C5" s="2"/>
      <c r="D5" s="2"/>
      <c r="E5" s="2"/>
      <c r="F5" s="2"/>
      <c r="G5" s="2"/>
      <c r="H5" s="2"/>
      <c r="I5" s="2"/>
      <c r="J5" s="3"/>
    </row>
    <row r="6" ht="20" customHeight="1" spans="1:18">
      <c r="A6" s="4" t="s">
        <v>695</v>
      </c>
      <c r="B6" s="2"/>
      <c r="C6" s="2"/>
      <c r="D6" s="2"/>
      <c r="E6" s="2"/>
      <c r="F6" s="2"/>
      <c r="G6" s="2"/>
      <c r="H6" s="2"/>
      <c r="I6" s="2"/>
      <c r="J6" s="3"/>
    </row>
    <row r="7" ht="20" customHeight="1" spans="1:18">
      <c r="A7" s="4" t="s">
        <v>696</v>
      </c>
      <c r="B7" s="2"/>
      <c r="C7" s="2"/>
      <c r="D7" s="2"/>
      <c r="E7" s="2"/>
      <c r="F7" s="2"/>
      <c r="G7" s="2"/>
      <c r="H7" s="2"/>
      <c r="I7" s="2"/>
      <c r="J7" s="3"/>
    </row>
    <row r="9" spans="1:18">
      <c r="A9" t="s">
        <v>0</v>
      </c>
      <c r="B9" t="s">
        <v>1</v>
      </c>
      <c r="C9" t="s">
        <v>2</v>
      </c>
      <c r="D9" t="s">
        <v>3</v>
      </c>
      <c r="E9" t="s">
        <v>4</v>
      </c>
      <c r="F9" t="s">
        <v>5</v>
      </c>
      <c r="G9" t="s">
        <v>6</v>
      </c>
      <c r="H9" t="s">
        <v>7</v>
      </c>
      <c r="I9" t="s">
        <v>8</v>
      </c>
      <c r="J9" t="s">
        <v>9</v>
      </c>
      <c r="K9" t="s">
        <v>10</v>
      </c>
      <c r="L9" t="s">
        <v>11</v>
      </c>
      <c r="M9" t="s">
        <v>12</v>
      </c>
      <c r="N9" t="s">
        <v>13</v>
      </c>
      <c r="O9" t="s">
        <v>14</v>
      </c>
      <c r="P9" t="s">
        <v>15</v>
      </c>
      <c r="Q9" t="s">
        <v>16</v>
      </c>
      <c r="R9" t="s">
        <v>17</v>
      </c>
    </row>
    <row r="10" ht="150" customHeight="1" spans="1:18">
      <c r="A10" s="5" t="s">
        <v>30</v>
      </c>
      <c r="C10" t="s">
        <v>31</v>
      </c>
      <c r="D10" s="5" t="s">
        <v>32</v>
      </c>
      <c r="E10" s="5" t="s">
        <v>33</v>
      </c>
      <c r="F10" t="s">
        <v>34</v>
      </c>
      <c r="H10" s="5" t="s">
        <v>35</v>
      </c>
      <c r="J10">
        <v>804</v>
      </c>
      <c r="L10" t="s">
        <v>36</v>
      </c>
      <c r="M10" t="s">
        <v>37</v>
      </c>
      <c r="O10" t="s">
        <v>26</v>
      </c>
      <c r="P10" s="5" t="s">
        <v>27</v>
      </c>
      <c r="Q10" t="s">
        <v>38</v>
      </c>
      <c r="R10" s="5" t="s">
        <v>39</v>
      </c>
    </row>
    <row r="11" ht="150" customHeight="1" spans="1:18">
      <c r="A11" s="5" t="s">
        <v>58</v>
      </c>
      <c r="C11" t="s">
        <v>59</v>
      </c>
      <c r="D11" s="5" t="s">
        <v>60</v>
      </c>
      <c r="E11" s="5" t="s">
        <v>61</v>
      </c>
      <c r="F11" t="s">
        <v>62</v>
      </c>
      <c r="H11" s="5" t="s">
        <v>63</v>
      </c>
      <c r="J11">
        <v>609</v>
      </c>
      <c r="L11" t="s">
        <v>64</v>
      </c>
      <c r="M11" t="s">
        <v>65</v>
      </c>
      <c r="N11" t="s">
        <v>66</v>
      </c>
      <c r="O11" t="s">
        <v>55</v>
      </c>
      <c r="P11" s="5" t="s">
        <v>67</v>
      </c>
      <c r="Q11" t="s">
        <v>38</v>
      </c>
      <c r="R11" s="5" t="s">
        <v>68</v>
      </c>
    </row>
    <row r="12" ht="150" customHeight="1" spans="1:18">
      <c r="A12" s="5" t="s">
        <v>86</v>
      </c>
      <c r="C12" t="s">
        <v>87</v>
      </c>
      <c r="D12" s="5" t="s">
        <v>88</v>
      </c>
      <c r="E12" s="5" t="s">
        <v>89</v>
      </c>
      <c r="F12" t="s">
        <v>90</v>
      </c>
      <c r="H12" s="5" t="s">
        <v>91</v>
      </c>
      <c r="J12">
        <v>921</v>
      </c>
      <c r="L12" t="s">
        <v>36</v>
      </c>
      <c r="M12" t="s">
        <v>92</v>
      </c>
      <c r="N12" t="s">
        <v>93</v>
      </c>
      <c r="O12" t="s">
        <v>55</v>
      </c>
      <c r="P12" s="5" t="s">
        <v>94</v>
      </c>
      <c r="Q12" t="s">
        <v>38</v>
      </c>
      <c r="R12" s="5" t="s">
        <v>95</v>
      </c>
    </row>
    <row r="13" ht="150" customHeight="1" spans="1:18">
      <c r="A13" s="5" t="s">
        <v>117</v>
      </c>
      <c r="C13" t="s">
        <v>118</v>
      </c>
      <c r="D13" s="5" t="s">
        <v>119</v>
      </c>
      <c r="E13" s="5" t="s">
        <v>120</v>
      </c>
      <c r="F13" t="s">
        <v>121</v>
      </c>
      <c r="H13" s="5" t="s">
        <v>122</v>
      </c>
      <c r="J13">
        <v>538</v>
      </c>
      <c r="L13" t="s">
        <v>64</v>
      </c>
      <c r="M13" t="s">
        <v>123</v>
      </c>
      <c r="N13" t="s">
        <v>54</v>
      </c>
      <c r="O13" t="s">
        <v>55</v>
      </c>
      <c r="P13" s="5" t="s">
        <v>124</v>
      </c>
      <c r="Q13" t="s">
        <v>38</v>
      </c>
      <c r="R13" s="5" t="s">
        <v>68</v>
      </c>
    </row>
    <row r="14" ht="150" customHeight="1" spans="1:18">
      <c r="A14" s="5" t="s">
        <v>125</v>
      </c>
      <c r="C14" t="s">
        <v>126</v>
      </c>
      <c r="D14" s="5" t="s">
        <v>127</v>
      </c>
      <c r="E14" s="5" t="s">
        <v>128</v>
      </c>
      <c r="F14" t="s">
        <v>129</v>
      </c>
      <c r="H14" s="5" t="s">
        <v>130</v>
      </c>
      <c r="J14">
        <v>513</v>
      </c>
      <c r="L14" t="s">
        <v>36</v>
      </c>
      <c r="M14" t="s">
        <v>131</v>
      </c>
      <c r="N14" t="s">
        <v>54</v>
      </c>
      <c r="O14" t="s">
        <v>55</v>
      </c>
      <c r="P14" s="5" t="s">
        <v>94</v>
      </c>
      <c r="Q14" t="s">
        <v>38</v>
      </c>
      <c r="R14" s="5" t="s">
        <v>95</v>
      </c>
    </row>
    <row r="15" ht="150" customHeight="1" spans="1:18">
      <c r="A15" s="5" t="s">
        <v>140</v>
      </c>
      <c r="C15" t="s">
        <v>141</v>
      </c>
      <c r="D15" s="5" t="s">
        <v>142</v>
      </c>
      <c r="E15" s="5" t="s">
        <v>143</v>
      </c>
      <c r="F15" t="s">
        <v>144</v>
      </c>
      <c r="H15" s="5" t="s">
        <v>145</v>
      </c>
      <c r="J15">
        <v>431</v>
      </c>
      <c r="L15" t="s">
        <v>64</v>
      </c>
      <c r="M15" t="s">
        <v>123</v>
      </c>
      <c r="N15" t="s">
        <v>54</v>
      </c>
      <c r="O15" t="s">
        <v>55</v>
      </c>
      <c r="P15" s="5" t="s">
        <v>146</v>
      </c>
      <c r="Q15" t="s">
        <v>38</v>
      </c>
      <c r="R15" s="5" t="s">
        <v>68</v>
      </c>
    </row>
    <row r="16" ht="150" customHeight="1" spans="1:18">
      <c r="A16" s="5" t="s">
        <v>156</v>
      </c>
      <c r="C16" t="s">
        <v>157</v>
      </c>
      <c r="D16" s="5" t="s">
        <v>158</v>
      </c>
      <c r="E16" s="5" t="s">
        <v>159</v>
      </c>
      <c r="F16" t="s">
        <v>160</v>
      </c>
      <c r="H16" s="5" t="s">
        <v>130</v>
      </c>
      <c r="J16">
        <v>457</v>
      </c>
      <c r="L16" t="s">
        <v>36</v>
      </c>
      <c r="M16" t="s">
        <v>123</v>
      </c>
      <c r="N16" t="s">
        <v>54</v>
      </c>
      <c r="O16" t="s">
        <v>55</v>
      </c>
      <c r="P16" s="5" t="s">
        <v>161</v>
      </c>
      <c r="Q16" t="s">
        <v>38</v>
      </c>
      <c r="R16" s="5" t="s">
        <v>162</v>
      </c>
    </row>
    <row r="17" ht="150" customHeight="1" spans="1:18">
      <c r="A17" s="5" t="s">
        <v>163</v>
      </c>
      <c r="C17" t="s">
        <v>164</v>
      </c>
      <c r="D17" s="5" t="s">
        <v>165</v>
      </c>
      <c r="E17" s="5" t="s">
        <v>166</v>
      </c>
      <c r="F17" t="s">
        <v>167</v>
      </c>
      <c r="H17" s="5" t="s">
        <v>168</v>
      </c>
      <c r="J17">
        <v>286</v>
      </c>
      <c r="L17" t="s">
        <v>153</v>
      </c>
      <c r="M17" t="s">
        <v>169</v>
      </c>
      <c r="N17" t="s">
        <v>170</v>
      </c>
      <c r="O17" t="s">
        <v>55</v>
      </c>
      <c r="P17" s="5" t="s">
        <v>94</v>
      </c>
      <c r="Q17" t="s">
        <v>38</v>
      </c>
      <c r="R17" s="5" t="s">
        <v>95</v>
      </c>
    </row>
    <row r="18" ht="150" customHeight="1" spans="1:18">
      <c r="A18" s="5" t="s">
        <v>171</v>
      </c>
      <c r="C18" t="s">
        <v>172</v>
      </c>
      <c r="D18" s="5" t="s">
        <v>173</v>
      </c>
      <c r="E18" s="5" t="s">
        <v>174</v>
      </c>
      <c r="F18" t="s">
        <v>175</v>
      </c>
      <c r="H18" s="5" t="s">
        <v>176</v>
      </c>
      <c r="J18">
        <v>305</v>
      </c>
      <c r="L18" t="s">
        <v>36</v>
      </c>
      <c r="M18" t="s">
        <v>177</v>
      </c>
      <c r="N18" t="s">
        <v>178</v>
      </c>
      <c r="O18" t="s">
        <v>55</v>
      </c>
      <c r="P18" s="5" t="s">
        <v>56</v>
      </c>
      <c r="Q18" t="s">
        <v>38</v>
      </c>
      <c r="R18" s="5" t="s">
        <v>162</v>
      </c>
    </row>
    <row r="19" ht="150" customHeight="1" spans="1:18">
      <c r="A19" s="5" t="s">
        <v>186</v>
      </c>
      <c r="C19" t="s">
        <v>187</v>
      </c>
      <c r="D19" s="5" t="s">
        <v>188</v>
      </c>
      <c r="E19" s="5" t="s">
        <v>189</v>
      </c>
      <c r="F19" t="s">
        <v>190</v>
      </c>
      <c r="H19" s="5" t="s">
        <v>191</v>
      </c>
      <c r="J19">
        <v>532</v>
      </c>
      <c r="L19" t="s">
        <v>36</v>
      </c>
      <c r="M19" t="s">
        <v>192</v>
      </c>
      <c r="N19" t="s">
        <v>76</v>
      </c>
      <c r="O19" t="s">
        <v>55</v>
      </c>
      <c r="P19" s="5" t="s">
        <v>77</v>
      </c>
      <c r="Q19" t="s">
        <v>38</v>
      </c>
      <c r="R19" s="5" t="s">
        <v>193</v>
      </c>
    </row>
    <row r="20" ht="150" customHeight="1" spans="1:18">
      <c r="A20" s="5" t="s">
        <v>194</v>
      </c>
      <c r="C20" t="s">
        <v>195</v>
      </c>
      <c r="D20" s="5" t="s">
        <v>196</v>
      </c>
      <c r="E20" s="5" t="s">
        <v>197</v>
      </c>
      <c r="F20" t="s">
        <v>198</v>
      </c>
      <c r="H20" s="5" t="s">
        <v>122</v>
      </c>
      <c r="J20">
        <v>529</v>
      </c>
      <c r="L20" t="s">
        <v>36</v>
      </c>
      <c r="M20" t="s">
        <v>199</v>
      </c>
      <c r="N20" t="s">
        <v>54</v>
      </c>
      <c r="O20" t="s">
        <v>55</v>
      </c>
      <c r="P20" s="5" t="s">
        <v>124</v>
      </c>
      <c r="Q20" t="s">
        <v>38</v>
      </c>
      <c r="R20" s="5" t="s">
        <v>162</v>
      </c>
    </row>
    <row r="21" ht="150" customHeight="1" spans="1:18">
      <c r="A21" s="5" t="s">
        <v>200</v>
      </c>
      <c r="C21" t="s">
        <v>201</v>
      </c>
      <c r="D21" s="5" t="s">
        <v>202</v>
      </c>
      <c r="E21" s="5" t="s">
        <v>203</v>
      </c>
      <c r="F21" t="s">
        <v>204</v>
      </c>
      <c r="H21" s="5" t="s">
        <v>205</v>
      </c>
      <c r="J21">
        <v>577</v>
      </c>
      <c r="L21" t="s">
        <v>24</v>
      </c>
      <c r="M21" t="s">
        <v>206</v>
      </c>
      <c r="N21" t="s">
        <v>185</v>
      </c>
      <c r="O21" t="s">
        <v>55</v>
      </c>
      <c r="P21" s="5" t="s">
        <v>94</v>
      </c>
      <c r="Q21" t="s">
        <v>38</v>
      </c>
      <c r="R21" s="5" t="s">
        <v>95</v>
      </c>
    </row>
    <row r="22" ht="150" customHeight="1" spans="1:18">
      <c r="A22" s="5" t="s">
        <v>207</v>
      </c>
      <c r="C22" t="s">
        <v>208</v>
      </c>
      <c r="D22" s="5" t="s">
        <v>209</v>
      </c>
      <c r="E22" s="5" t="s">
        <v>210</v>
      </c>
      <c r="F22" t="s">
        <v>211</v>
      </c>
      <c r="H22" s="5" t="s">
        <v>212</v>
      </c>
      <c r="J22">
        <v>427</v>
      </c>
      <c r="L22" t="s">
        <v>36</v>
      </c>
      <c r="M22" t="s">
        <v>199</v>
      </c>
      <c r="N22" t="s">
        <v>54</v>
      </c>
      <c r="O22" t="s">
        <v>55</v>
      </c>
      <c r="P22" s="5" t="s">
        <v>161</v>
      </c>
      <c r="Q22" t="s">
        <v>38</v>
      </c>
      <c r="R22" s="5" t="s">
        <v>162</v>
      </c>
    </row>
    <row r="23" ht="150" customHeight="1" spans="1:18">
      <c r="A23" s="5" t="s">
        <v>229</v>
      </c>
      <c r="C23" t="s">
        <v>230</v>
      </c>
      <c r="D23" s="5" t="s">
        <v>231</v>
      </c>
      <c r="E23" s="5" t="s">
        <v>232</v>
      </c>
      <c r="F23" t="s">
        <v>233</v>
      </c>
      <c r="H23" s="5" t="s">
        <v>234</v>
      </c>
      <c r="J23">
        <v>482</v>
      </c>
      <c r="L23" t="s">
        <v>36</v>
      </c>
      <c r="M23" t="s">
        <v>235</v>
      </c>
      <c r="N23" t="s">
        <v>170</v>
      </c>
      <c r="O23" t="s">
        <v>55</v>
      </c>
      <c r="P23" s="5" t="s">
        <v>94</v>
      </c>
      <c r="Q23" t="s">
        <v>38</v>
      </c>
      <c r="R23" s="5" t="s">
        <v>95</v>
      </c>
    </row>
    <row r="24" ht="150" customHeight="1" spans="1:18">
      <c r="A24" s="5" t="s">
        <v>244</v>
      </c>
      <c r="C24" t="s">
        <v>245</v>
      </c>
      <c r="D24" s="5" t="s">
        <v>246</v>
      </c>
      <c r="E24" s="5" t="s">
        <v>247</v>
      </c>
      <c r="F24" t="s">
        <v>248</v>
      </c>
      <c r="H24" s="5" t="s">
        <v>249</v>
      </c>
      <c r="J24">
        <v>395</v>
      </c>
      <c r="L24" t="s">
        <v>64</v>
      </c>
      <c r="M24" t="s">
        <v>250</v>
      </c>
      <c r="N24" t="s">
        <v>251</v>
      </c>
      <c r="O24" t="s">
        <v>55</v>
      </c>
      <c r="P24" s="5" t="s">
        <v>252</v>
      </c>
      <c r="Q24" t="s">
        <v>38</v>
      </c>
      <c r="R24" s="5" t="s">
        <v>193</v>
      </c>
    </row>
    <row r="25" ht="150" customHeight="1" spans="1:18">
      <c r="A25" s="5" t="s">
        <v>253</v>
      </c>
      <c r="C25" t="s">
        <v>254</v>
      </c>
      <c r="D25" s="5" t="s">
        <v>255</v>
      </c>
      <c r="E25" s="5" t="s">
        <v>256</v>
      </c>
      <c r="F25" t="s">
        <v>257</v>
      </c>
      <c r="H25" s="5" t="s">
        <v>258</v>
      </c>
      <c r="J25">
        <v>490</v>
      </c>
      <c r="L25" t="s">
        <v>36</v>
      </c>
      <c r="M25" t="s">
        <v>123</v>
      </c>
      <c r="N25" t="s">
        <v>259</v>
      </c>
      <c r="O25" t="s">
        <v>55</v>
      </c>
      <c r="P25" s="5" t="s">
        <v>260</v>
      </c>
      <c r="Q25" t="s">
        <v>38</v>
      </c>
      <c r="R25" s="5" t="s">
        <v>193</v>
      </c>
    </row>
    <row r="26" ht="150" customHeight="1" spans="1:18">
      <c r="A26" s="5" t="s">
        <v>261</v>
      </c>
      <c r="C26" t="s">
        <v>262</v>
      </c>
      <c r="D26" s="5" t="s">
        <v>263</v>
      </c>
      <c r="E26" s="5" t="s">
        <v>264</v>
      </c>
      <c r="F26" t="s">
        <v>265</v>
      </c>
      <c r="H26" s="5" t="s">
        <v>266</v>
      </c>
      <c r="J26">
        <v>81</v>
      </c>
      <c r="L26" t="s">
        <v>36</v>
      </c>
      <c r="M26" t="s">
        <v>123</v>
      </c>
      <c r="N26" t="s">
        <v>267</v>
      </c>
      <c r="O26" t="s">
        <v>55</v>
      </c>
      <c r="P26" s="5" t="s">
        <v>268</v>
      </c>
      <c r="Q26" t="s">
        <v>38</v>
      </c>
      <c r="R26" s="5" t="s">
        <v>39</v>
      </c>
    </row>
    <row r="27" ht="150" customHeight="1" spans="1:18">
      <c r="A27" s="5" t="s">
        <v>269</v>
      </c>
      <c r="C27" t="s">
        <v>270</v>
      </c>
      <c r="D27" s="5" t="s">
        <v>271</v>
      </c>
      <c r="E27" s="5" t="s">
        <v>272</v>
      </c>
      <c r="F27" t="s">
        <v>44</v>
      </c>
      <c r="H27" s="5" t="s">
        <v>130</v>
      </c>
      <c r="J27">
        <v>458</v>
      </c>
      <c r="L27" t="s">
        <v>36</v>
      </c>
      <c r="M27" t="s">
        <v>169</v>
      </c>
      <c r="O27" t="s">
        <v>26</v>
      </c>
      <c r="P27" s="5" t="s">
        <v>27</v>
      </c>
      <c r="Q27" t="s">
        <v>38</v>
      </c>
      <c r="R27" s="5" t="s">
        <v>39</v>
      </c>
    </row>
    <row r="28" ht="150" customHeight="1" spans="1:18">
      <c r="A28" s="5" t="s">
        <v>280</v>
      </c>
      <c r="C28" t="s">
        <v>281</v>
      </c>
      <c r="D28" s="5" t="s">
        <v>282</v>
      </c>
      <c r="E28" s="5" t="s">
        <v>283</v>
      </c>
      <c r="F28" t="s">
        <v>284</v>
      </c>
      <c r="H28" s="5" t="s">
        <v>285</v>
      </c>
      <c r="J28">
        <v>493</v>
      </c>
      <c r="L28" t="s">
        <v>36</v>
      </c>
      <c r="M28" t="s">
        <v>219</v>
      </c>
      <c r="N28" t="s">
        <v>54</v>
      </c>
      <c r="O28" t="s">
        <v>55</v>
      </c>
      <c r="P28" s="5" t="s">
        <v>161</v>
      </c>
      <c r="Q28" t="s">
        <v>38</v>
      </c>
      <c r="R28" s="5" t="s">
        <v>162</v>
      </c>
    </row>
    <row r="29" ht="150" customHeight="1" spans="1:18">
      <c r="A29" s="5" t="s">
        <v>286</v>
      </c>
      <c r="C29" t="s">
        <v>287</v>
      </c>
      <c r="D29" s="5" t="s">
        <v>288</v>
      </c>
      <c r="E29" s="5" t="s">
        <v>289</v>
      </c>
      <c r="F29" t="s">
        <v>290</v>
      </c>
      <c r="H29" s="5" t="s">
        <v>130</v>
      </c>
      <c r="J29">
        <v>367</v>
      </c>
      <c r="L29" t="s">
        <v>36</v>
      </c>
      <c r="M29" t="s">
        <v>123</v>
      </c>
      <c r="N29" t="s">
        <v>54</v>
      </c>
      <c r="O29" t="s">
        <v>55</v>
      </c>
      <c r="P29" s="5" t="s">
        <v>161</v>
      </c>
      <c r="Q29" t="s">
        <v>38</v>
      </c>
      <c r="R29" s="5" t="s">
        <v>162</v>
      </c>
    </row>
    <row r="30" ht="150" customHeight="1" spans="1:18">
      <c r="A30" s="5" t="s">
        <v>304</v>
      </c>
      <c r="C30" t="s">
        <v>305</v>
      </c>
      <c r="D30" s="5" t="s">
        <v>306</v>
      </c>
      <c r="E30" s="5" t="s">
        <v>307</v>
      </c>
      <c r="F30" t="s">
        <v>308</v>
      </c>
      <c r="H30" s="5" t="s">
        <v>309</v>
      </c>
      <c r="J30">
        <v>196</v>
      </c>
      <c r="L30" t="s">
        <v>36</v>
      </c>
      <c r="M30" t="s">
        <v>310</v>
      </c>
      <c r="N30" t="s">
        <v>311</v>
      </c>
      <c r="O30" t="s">
        <v>55</v>
      </c>
      <c r="P30" s="5" t="s">
        <v>94</v>
      </c>
      <c r="Q30" t="s">
        <v>38</v>
      </c>
      <c r="R30" s="5" t="s">
        <v>95</v>
      </c>
    </row>
    <row r="31" ht="150" customHeight="1" spans="1:18">
      <c r="A31" s="5" t="s">
        <v>312</v>
      </c>
      <c r="C31" t="s">
        <v>313</v>
      </c>
      <c r="D31" s="5" t="s">
        <v>314</v>
      </c>
      <c r="E31" s="5" t="s">
        <v>315</v>
      </c>
      <c r="F31" t="s">
        <v>316</v>
      </c>
      <c r="H31" s="5" t="s">
        <v>317</v>
      </c>
      <c r="J31">
        <v>300</v>
      </c>
      <c r="L31" t="s">
        <v>36</v>
      </c>
      <c r="M31" t="s">
        <v>131</v>
      </c>
      <c r="O31" t="s">
        <v>26</v>
      </c>
      <c r="P31" s="5" t="s">
        <v>27</v>
      </c>
      <c r="Q31" t="s">
        <v>38</v>
      </c>
      <c r="R31" s="5" t="s">
        <v>39</v>
      </c>
    </row>
    <row r="32" ht="150" customHeight="1" spans="1:18">
      <c r="A32" s="5" t="s">
        <v>327</v>
      </c>
      <c r="C32" t="s">
        <v>328</v>
      </c>
      <c r="D32" s="5" t="s">
        <v>329</v>
      </c>
      <c r="E32" s="5" t="s">
        <v>330</v>
      </c>
      <c r="F32" t="s">
        <v>294</v>
      </c>
      <c r="H32" s="5" t="s">
        <v>130</v>
      </c>
      <c r="J32">
        <v>431</v>
      </c>
      <c r="L32" t="s">
        <v>64</v>
      </c>
      <c r="M32" t="s">
        <v>123</v>
      </c>
      <c r="N32" t="s">
        <v>54</v>
      </c>
      <c r="O32" t="s">
        <v>55</v>
      </c>
      <c r="P32" s="5" t="s">
        <v>161</v>
      </c>
      <c r="Q32" t="s">
        <v>38</v>
      </c>
      <c r="R32" s="5" t="s">
        <v>68</v>
      </c>
    </row>
    <row r="33" ht="150" customHeight="1" spans="1:18">
      <c r="A33" s="5" t="s">
        <v>331</v>
      </c>
      <c r="C33" t="s">
        <v>332</v>
      </c>
      <c r="D33" s="5" t="s">
        <v>333</v>
      </c>
      <c r="E33" s="5" t="s">
        <v>334</v>
      </c>
      <c r="F33" t="s">
        <v>115</v>
      </c>
      <c r="H33" s="5" t="s">
        <v>335</v>
      </c>
      <c r="J33">
        <v>279</v>
      </c>
      <c r="L33" t="s">
        <v>36</v>
      </c>
      <c r="M33" t="s">
        <v>37</v>
      </c>
      <c r="N33" t="s">
        <v>336</v>
      </c>
      <c r="O33" t="s">
        <v>55</v>
      </c>
      <c r="P33" s="5" t="s">
        <v>337</v>
      </c>
      <c r="Q33" t="s">
        <v>38</v>
      </c>
      <c r="R33" s="5" t="s">
        <v>193</v>
      </c>
    </row>
    <row r="34" ht="150" customHeight="1" spans="1:18">
      <c r="A34" s="5" t="s">
        <v>374</v>
      </c>
      <c r="C34" t="s">
        <v>375</v>
      </c>
      <c r="D34" s="5" t="s">
        <v>376</v>
      </c>
      <c r="E34" s="5" t="s">
        <v>377</v>
      </c>
      <c r="F34" t="s">
        <v>378</v>
      </c>
      <c r="H34" s="5" t="s">
        <v>130</v>
      </c>
      <c r="J34">
        <v>193</v>
      </c>
      <c r="L34" t="s">
        <v>36</v>
      </c>
      <c r="M34" t="s">
        <v>379</v>
      </c>
      <c r="N34" t="s">
        <v>380</v>
      </c>
      <c r="O34" t="s">
        <v>55</v>
      </c>
      <c r="P34" s="5" t="s">
        <v>381</v>
      </c>
      <c r="Q34" t="s">
        <v>38</v>
      </c>
      <c r="R34" s="5" t="s">
        <v>39</v>
      </c>
    </row>
    <row r="35" ht="150" customHeight="1" spans="1:18">
      <c r="A35" s="5" t="s">
        <v>382</v>
      </c>
      <c r="C35" t="s">
        <v>383</v>
      </c>
      <c r="D35" s="5" t="s">
        <v>384</v>
      </c>
      <c r="E35" s="5" t="s">
        <v>385</v>
      </c>
      <c r="F35" t="s">
        <v>386</v>
      </c>
      <c r="H35" s="5" t="s">
        <v>387</v>
      </c>
      <c r="J35">
        <v>125</v>
      </c>
      <c r="L35" t="s">
        <v>64</v>
      </c>
      <c r="M35" t="s">
        <v>192</v>
      </c>
      <c r="N35" t="s">
        <v>388</v>
      </c>
      <c r="O35" t="s">
        <v>55</v>
      </c>
      <c r="P35" s="5" t="s">
        <v>389</v>
      </c>
      <c r="Q35" t="s">
        <v>38</v>
      </c>
      <c r="R35" s="5" t="s">
        <v>193</v>
      </c>
    </row>
    <row r="36" ht="150" customHeight="1" spans="1:18">
      <c r="A36" s="5" t="s">
        <v>390</v>
      </c>
      <c r="C36" t="s">
        <v>391</v>
      </c>
      <c r="D36" s="5" t="s">
        <v>392</v>
      </c>
      <c r="E36" s="5" t="s">
        <v>393</v>
      </c>
      <c r="F36" t="s">
        <v>394</v>
      </c>
      <c r="H36" s="5" t="s">
        <v>395</v>
      </c>
      <c r="J36">
        <v>237</v>
      </c>
      <c r="L36" t="s">
        <v>36</v>
      </c>
      <c r="M36" t="s">
        <v>169</v>
      </c>
      <c r="N36" t="s">
        <v>54</v>
      </c>
      <c r="O36" t="s">
        <v>55</v>
      </c>
      <c r="P36" s="5" t="s">
        <v>56</v>
      </c>
      <c r="Q36" t="s">
        <v>38</v>
      </c>
      <c r="R36" s="5" t="s">
        <v>162</v>
      </c>
    </row>
    <row r="37" ht="150" customHeight="1" spans="1:18">
      <c r="A37" s="5" t="s">
        <v>396</v>
      </c>
      <c r="C37" t="s">
        <v>397</v>
      </c>
      <c r="D37" s="5" t="s">
        <v>398</v>
      </c>
      <c r="E37" s="5" t="s">
        <v>399</v>
      </c>
      <c r="F37" t="s">
        <v>400</v>
      </c>
      <c r="H37" s="5" t="s">
        <v>205</v>
      </c>
      <c r="J37">
        <v>176</v>
      </c>
      <c r="L37" t="s">
        <v>36</v>
      </c>
      <c r="M37" t="s">
        <v>108</v>
      </c>
      <c r="O37" t="s">
        <v>26</v>
      </c>
      <c r="P37" s="5" t="s">
        <v>27</v>
      </c>
      <c r="Q37" t="s">
        <v>38</v>
      </c>
      <c r="R37" s="5" t="s">
        <v>39</v>
      </c>
    </row>
    <row r="38" ht="150" customHeight="1" spans="1:18">
      <c r="A38" s="5" t="s">
        <v>401</v>
      </c>
      <c r="C38" t="s">
        <v>402</v>
      </c>
      <c r="D38" s="5" t="s">
        <v>403</v>
      </c>
      <c r="E38" s="5" t="s">
        <v>404</v>
      </c>
      <c r="F38" t="s">
        <v>405</v>
      </c>
      <c r="H38" s="5" t="s">
        <v>309</v>
      </c>
      <c r="J38">
        <v>219</v>
      </c>
      <c r="L38" t="s">
        <v>36</v>
      </c>
      <c r="M38" t="s">
        <v>169</v>
      </c>
      <c r="N38" t="s">
        <v>406</v>
      </c>
      <c r="O38" t="s">
        <v>55</v>
      </c>
      <c r="P38" s="5" t="s">
        <v>407</v>
      </c>
      <c r="Q38" t="s">
        <v>38</v>
      </c>
      <c r="R38" s="5" t="s">
        <v>39</v>
      </c>
    </row>
    <row r="39" ht="150" customHeight="1" spans="1:18">
      <c r="A39" s="5" t="s">
        <v>408</v>
      </c>
      <c r="C39" t="s">
        <v>409</v>
      </c>
      <c r="D39" s="5" t="s">
        <v>410</v>
      </c>
      <c r="E39" s="5" t="s">
        <v>411</v>
      </c>
      <c r="F39" t="s">
        <v>412</v>
      </c>
      <c r="H39" s="5" t="s">
        <v>413</v>
      </c>
      <c r="J39">
        <v>88</v>
      </c>
      <c r="L39" t="s">
        <v>24</v>
      </c>
      <c r="M39" t="s">
        <v>131</v>
      </c>
      <c r="N39" t="s">
        <v>93</v>
      </c>
      <c r="O39" t="s">
        <v>55</v>
      </c>
      <c r="P39" s="5" t="s">
        <v>94</v>
      </c>
      <c r="Q39" t="s">
        <v>38</v>
      </c>
      <c r="R39" s="5" t="s">
        <v>95</v>
      </c>
    </row>
    <row r="40" ht="150" customHeight="1" spans="1:18">
      <c r="A40" s="5" t="s">
        <v>420</v>
      </c>
      <c r="C40" t="s">
        <v>421</v>
      </c>
      <c r="D40" s="5" t="s">
        <v>422</v>
      </c>
      <c r="E40" s="5" t="s">
        <v>423</v>
      </c>
      <c r="F40" t="s">
        <v>424</v>
      </c>
      <c r="H40" s="5" t="s">
        <v>130</v>
      </c>
      <c r="J40">
        <v>100</v>
      </c>
      <c r="L40" t="s">
        <v>36</v>
      </c>
      <c r="M40" t="s">
        <v>219</v>
      </c>
      <c r="N40" t="s">
        <v>367</v>
      </c>
      <c r="O40" t="s">
        <v>55</v>
      </c>
      <c r="P40" s="5" t="s">
        <v>368</v>
      </c>
      <c r="Q40" t="s">
        <v>38</v>
      </c>
      <c r="R40" s="5" t="s">
        <v>39</v>
      </c>
    </row>
    <row r="41" ht="150" customHeight="1" spans="1:18">
      <c r="A41" s="5" t="s">
        <v>425</v>
      </c>
      <c r="C41" t="s">
        <v>426</v>
      </c>
      <c r="D41" s="5" t="s">
        <v>427</v>
      </c>
      <c r="E41" s="5" t="s">
        <v>114</v>
      </c>
      <c r="F41" t="s">
        <v>428</v>
      </c>
      <c r="H41" s="5" t="s">
        <v>429</v>
      </c>
      <c r="J41">
        <v>251</v>
      </c>
      <c r="L41" t="s">
        <v>64</v>
      </c>
      <c r="M41" t="s">
        <v>430</v>
      </c>
      <c r="N41" t="s">
        <v>178</v>
      </c>
      <c r="O41" t="s">
        <v>55</v>
      </c>
      <c r="P41" s="5" t="s">
        <v>67</v>
      </c>
      <c r="Q41" t="s">
        <v>38</v>
      </c>
      <c r="R41" s="5" t="s">
        <v>68</v>
      </c>
    </row>
    <row r="42" ht="150" customHeight="1" spans="1:18">
      <c r="A42" s="5" t="s">
        <v>438</v>
      </c>
      <c r="C42" t="s">
        <v>439</v>
      </c>
      <c r="D42" s="5" t="s">
        <v>440</v>
      </c>
      <c r="E42" s="5" t="s">
        <v>441</v>
      </c>
      <c r="F42" t="s">
        <v>442</v>
      </c>
      <c r="H42" s="5" t="s">
        <v>443</v>
      </c>
      <c r="J42">
        <v>292</v>
      </c>
      <c r="L42" t="s">
        <v>36</v>
      </c>
      <c r="M42" t="s">
        <v>310</v>
      </c>
      <c r="O42" t="s">
        <v>26</v>
      </c>
      <c r="P42" s="5" t="s">
        <v>27</v>
      </c>
      <c r="Q42" t="s">
        <v>38</v>
      </c>
      <c r="R42" s="5" t="s">
        <v>444</v>
      </c>
    </row>
    <row r="43" ht="150" customHeight="1" spans="1:18">
      <c r="A43" s="5" t="s">
        <v>445</v>
      </c>
      <c r="C43" t="s">
        <v>446</v>
      </c>
      <c r="D43" s="5" t="s">
        <v>447</v>
      </c>
      <c r="E43" s="5" t="s">
        <v>448</v>
      </c>
      <c r="F43" t="s">
        <v>449</v>
      </c>
      <c r="H43" s="5" t="s">
        <v>450</v>
      </c>
      <c r="J43">
        <v>212</v>
      </c>
      <c r="L43" t="s">
        <v>36</v>
      </c>
      <c r="M43" t="s">
        <v>123</v>
      </c>
      <c r="N43" t="s">
        <v>267</v>
      </c>
      <c r="O43" t="s">
        <v>55</v>
      </c>
      <c r="P43" s="5" t="s">
        <v>268</v>
      </c>
      <c r="Q43" t="s">
        <v>38</v>
      </c>
      <c r="R43" s="5" t="s">
        <v>39</v>
      </c>
    </row>
    <row r="44" ht="150" customHeight="1" spans="1:18">
      <c r="A44" s="5" t="s">
        <v>459</v>
      </c>
      <c r="C44" t="s">
        <v>460</v>
      </c>
      <c r="D44" s="5" t="s">
        <v>461</v>
      </c>
      <c r="E44" s="5" t="s">
        <v>197</v>
      </c>
      <c r="F44" t="s">
        <v>462</v>
      </c>
      <c r="H44" s="5" t="s">
        <v>463</v>
      </c>
      <c r="J44">
        <v>201</v>
      </c>
      <c r="L44" t="s">
        <v>36</v>
      </c>
      <c r="M44" t="s">
        <v>84</v>
      </c>
      <c r="N44" t="s">
        <v>464</v>
      </c>
      <c r="O44" t="s">
        <v>55</v>
      </c>
      <c r="P44" s="5" t="s">
        <v>465</v>
      </c>
      <c r="Q44" t="s">
        <v>38</v>
      </c>
      <c r="R44" s="5" t="s">
        <v>39</v>
      </c>
    </row>
    <row r="45" ht="150" customHeight="1" spans="1:18">
      <c r="A45" s="5" t="s">
        <v>466</v>
      </c>
      <c r="C45" t="s">
        <v>467</v>
      </c>
      <c r="D45" s="5" t="s">
        <v>468</v>
      </c>
      <c r="E45" s="5" t="s">
        <v>203</v>
      </c>
      <c r="F45" t="s">
        <v>469</v>
      </c>
      <c r="H45" s="5" t="s">
        <v>130</v>
      </c>
      <c r="J45">
        <v>287</v>
      </c>
      <c r="L45" t="s">
        <v>36</v>
      </c>
      <c r="M45" t="s">
        <v>108</v>
      </c>
      <c r="N45" t="s">
        <v>470</v>
      </c>
      <c r="O45" t="s">
        <v>55</v>
      </c>
      <c r="P45" s="5" t="s">
        <v>471</v>
      </c>
      <c r="Q45" t="s">
        <v>38</v>
      </c>
      <c r="R45" s="5" t="s">
        <v>39</v>
      </c>
    </row>
    <row r="46" ht="150" customHeight="1" spans="1:18">
      <c r="A46" s="5" t="s">
        <v>485</v>
      </c>
      <c r="C46" t="s">
        <v>486</v>
      </c>
      <c r="D46" s="5" t="s">
        <v>487</v>
      </c>
      <c r="E46" s="5" t="s">
        <v>488</v>
      </c>
      <c r="F46" t="s">
        <v>489</v>
      </c>
      <c r="H46" s="5" t="s">
        <v>317</v>
      </c>
      <c r="J46">
        <v>368</v>
      </c>
      <c r="L46" t="s">
        <v>36</v>
      </c>
      <c r="M46" t="s">
        <v>169</v>
      </c>
      <c r="N46" t="s">
        <v>54</v>
      </c>
      <c r="O46" t="s">
        <v>55</v>
      </c>
      <c r="P46" s="5" t="s">
        <v>161</v>
      </c>
      <c r="Q46" t="s">
        <v>38</v>
      </c>
      <c r="R46" s="5" t="s">
        <v>162</v>
      </c>
    </row>
    <row r="47" ht="150" customHeight="1" spans="1:18">
      <c r="A47" s="5" t="s">
        <v>502</v>
      </c>
      <c r="C47" t="s">
        <v>503</v>
      </c>
      <c r="D47" s="5" t="s">
        <v>504</v>
      </c>
      <c r="E47" s="5" t="s">
        <v>505</v>
      </c>
      <c r="F47" t="s">
        <v>506</v>
      </c>
      <c r="H47" s="5" t="s">
        <v>122</v>
      </c>
      <c r="J47">
        <v>143</v>
      </c>
      <c r="L47" t="s">
        <v>36</v>
      </c>
      <c r="M47" t="s">
        <v>123</v>
      </c>
      <c r="O47" t="s">
        <v>26</v>
      </c>
      <c r="P47" s="5" t="s">
        <v>27</v>
      </c>
      <c r="Q47" t="s">
        <v>38</v>
      </c>
      <c r="R47" s="5" t="s">
        <v>39</v>
      </c>
    </row>
    <row r="48" ht="150" customHeight="1" spans="1:18">
      <c r="A48" s="5" t="s">
        <v>513</v>
      </c>
      <c r="C48" t="s">
        <v>514</v>
      </c>
      <c r="D48" s="5" t="s">
        <v>515</v>
      </c>
      <c r="E48" s="5" t="s">
        <v>516</v>
      </c>
      <c r="F48" t="s">
        <v>517</v>
      </c>
      <c r="H48" s="5" t="s">
        <v>212</v>
      </c>
      <c r="J48">
        <v>267</v>
      </c>
      <c r="L48" t="s">
        <v>64</v>
      </c>
      <c r="M48" t="s">
        <v>108</v>
      </c>
      <c r="N48" t="s">
        <v>54</v>
      </c>
      <c r="O48" t="s">
        <v>55</v>
      </c>
      <c r="P48" s="5" t="s">
        <v>161</v>
      </c>
      <c r="Q48" t="s">
        <v>38</v>
      </c>
      <c r="R48" s="5" t="s">
        <v>68</v>
      </c>
    </row>
    <row r="49" ht="150" customHeight="1" spans="1:18">
      <c r="A49" s="5" t="s">
        <v>536</v>
      </c>
      <c r="C49" t="s">
        <v>537</v>
      </c>
      <c r="D49" s="5" t="s">
        <v>538</v>
      </c>
      <c r="E49" s="5" t="s">
        <v>539</v>
      </c>
      <c r="F49" t="s">
        <v>540</v>
      </c>
      <c r="H49" s="5" t="s">
        <v>130</v>
      </c>
      <c r="J49">
        <v>195</v>
      </c>
      <c r="L49" t="s">
        <v>36</v>
      </c>
      <c r="M49" t="s">
        <v>37</v>
      </c>
      <c r="N49" t="s">
        <v>541</v>
      </c>
      <c r="O49" t="s">
        <v>55</v>
      </c>
      <c r="P49" s="5" t="s">
        <v>161</v>
      </c>
      <c r="Q49" t="s">
        <v>38</v>
      </c>
      <c r="R49" s="5" t="s">
        <v>162</v>
      </c>
    </row>
    <row r="50" ht="150" customHeight="1" spans="1:18">
      <c r="A50" s="5" t="s">
        <v>542</v>
      </c>
      <c r="C50" t="s">
        <v>543</v>
      </c>
      <c r="D50" s="5" t="s">
        <v>544</v>
      </c>
      <c r="E50" s="5" t="s">
        <v>545</v>
      </c>
      <c r="F50" t="s">
        <v>546</v>
      </c>
      <c r="H50" s="5" t="s">
        <v>547</v>
      </c>
      <c r="J50">
        <v>607</v>
      </c>
      <c r="L50" t="s">
        <v>36</v>
      </c>
      <c r="M50" t="s">
        <v>123</v>
      </c>
      <c r="N50" t="s">
        <v>54</v>
      </c>
      <c r="O50" t="s">
        <v>55</v>
      </c>
      <c r="P50" s="5" t="s">
        <v>548</v>
      </c>
      <c r="Q50" t="s">
        <v>38</v>
      </c>
      <c r="R50" s="5" t="s">
        <v>162</v>
      </c>
    </row>
    <row r="51" ht="150" customHeight="1" spans="1:18">
      <c r="A51" s="5" t="s">
        <v>549</v>
      </c>
      <c r="C51" t="s">
        <v>550</v>
      </c>
      <c r="D51" s="5" t="s">
        <v>551</v>
      </c>
      <c r="E51" s="5" t="s">
        <v>552</v>
      </c>
      <c r="F51" t="s">
        <v>405</v>
      </c>
      <c r="H51" s="5" t="s">
        <v>553</v>
      </c>
      <c r="J51">
        <v>201</v>
      </c>
      <c r="L51" t="s">
        <v>64</v>
      </c>
      <c r="M51" t="s">
        <v>199</v>
      </c>
      <c r="N51" t="s">
        <v>367</v>
      </c>
      <c r="O51" t="s">
        <v>55</v>
      </c>
      <c r="P51" s="5" t="s">
        <v>368</v>
      </c>
      <c r="Q51" t="s">
        <v>38</v>
      </c>
      <c r="R51" s="5" t="s">
        <v>193</v>
      </c>
    </row>
    <row r="52" ht="150" customHeight="1" spans="1:18">
      <c r="A52" s="5" t="s">
        <v>554</v>
      </c>
      <c r="C52" t="s">
        <v>555</v>
      </c>
      <c r="D52" s="5" t="s">
        <v>556</v>
      </c>
      <c r="E52" s="5" t="s">
        <v>239</v>
      </c>
      <c r="F52" t="s">
        <v>557</v>
      </c>
      <c r="H52" s="5" t="s">
        <v>130</v>
      </c>
      <c r="J52">
        <v>281</v>
      </c>
      <c r="L52" t="s">
        <v>24</v>
      </c>
      <c r="M52" t="s">
        <v>558</v>
      </c>
      <c r="N52" t="s">
        <v>93</v>
      </c>
      <c r="O52" t="s">
        <v>55</v>
      </c>
      <c r="P52" s="5" t="s">
        <v>94</v>
      </c>
      <c r="Q52" t="s">
        <v>38</v>
      </c>
      <c r="R52" s="5" t="s">
        <v>95</v>
      </c>
    </row>
    <row r="53" ht="150" customHeight="1" spans="1:18">
      <c r="A53" s="5" t="s">
        <v>559</v>
      </c>
      <c r="C53" t="s">
        <v>560</v>
      </c>
      <c r="D53" s="5" t="s">
        <v>561</v>
      </c>
      <c r="E53" s="5" t="s">
        <v>562</v>
      </c>
      <c r="F53" t="s">
        <v>563</v>
      </c>
      <c r="H53" s="5" t="s">
        <v>564</v>
      </c>
      <c r="J53">
        <v>140</v>
      </c>
      <c r="L53" t="s">
        <v>64</v>
      </c>
      <c r="M53" t="s">
        <v>25</v>
      </c>
      <c r="N53" t="s">
        <v>66</v>
      </c>
      <c r="O53" t="s">
        <v>55</v>
      </c>
      <c r="P53" s="5" t="s">
        <v>565</v>
      </c>
      <c r="Q53" t="s">
        <v>38</v>
      </c>
      <c r="R53" s="5" t="s">
        <v>68</v>
      </c>
    </row>
    <row r="54" ht="150" customHeight="1" spans="1:18">
      <c r="A54" s="5" t="s">
        <v>566</v>
      </c>
      <c r="C54" t="s">
        <v>567</v>
      </c>
      <c r="D54" s="5" t="s">
        <v>568</v>
      </c>
      <c r="E54" s="5" t="s">
        <v>569</v>
      </c>
      <c r="F54" t="s">
        <v>570</v>
      </c>
      <c r="H54" s="5" t="s">
        <v>571</v>
      </c>
      <c r="J54">
        <v>642</v>
      </c>
      <c r="L54" t="s">
        <v>36</v>
      </c>
      <c r="M54" t="s">
        <v>206</v>
      </c>
      <c r="N54" t="s">
        <v>76</v>
      </c>
      <c r="O54" t="s">
        <v>55</v>
      </c>
      <c r="P54" s="5" t="s">
        <v>77</v>
      </c>
      <c r="Q54" t="s">
        <v>38</v>
      </c>
      <c r="R54" s="5" t="s">
        <v>39</v>
      </c>
    </row>
    <row r="55" ht="150" customHeight="1" spans="1:18">
      <c r="A55" s="5" t="s">
        <v>579</v>
      </c>
      <c r="C55" t="s">
        <v>580</v>
      </c>
      <c r="D55" s="5" t="s">
        <v>581</v>
      </c>
      <c r="E55" s="5" t="s">
        <v>582</v>
      </c>
      <c r="F55" t="s">
        <v>583</v>
      </c>
      <c r="H55" s="5" t="s">
        <v>584</v>
      </c>
      <c r="J55">
        <v>176</v>
      </c>
      <c r="L55" t="s">
        <v>36</v>
      </c>
      <c r="M55" t="s">
        <v>169</v>
      </c>
      <c r="N55" t="s">
        <v>367</v>
      </c>
      <c r="O55" t="s">
        <v>55</v>
      </c>
      <c r="P55" s="5" t="s">
        <v>368</v>
      </c>
      <c r="Q55" t="s">
        <v>38</v>
      </c>
      <c r="R55" s="5" t="s">
        <v>193</v>
      </c>
    </row>
    <row r="56" ht="150" customHeight="1" spans="1:18">
      <c r="A56" s="5" t="s">
        <v>585</v>
      </c>
      <c r="C56" t="s">
        <v>586</v>
      </c>
      <c r="D56" s="5" t="s">
        <v>587</v>
      </c>
      <c r="E56" s="5" t="s">
        <v>588</v>
      </c>
      <c r="F56" t="s">
        <v>589</v>
      </c>
      <c r="H56" s="5" t="s">
        <v>590</v>
      </c>
      <c r="J56">
        <v>72</v>
      </c>
      <c r="L56" t="s">
        <v>64</v>
      </c>
      <c r="M56" t="s">
        <v>192</v>
      </c>
      <c r="O56" t="s">
        <v>26</v>
      </c>
      <c r="P56" s="5" t="s">
        <v>27</v>
      </c>
      <c r="Q56" t="s">
        <v>38</v>
      </c>
      <c r="R56" s="5" t="s">
        <v>444</v>
      </c>
    </row>
    <row r="57" ht="150" customHeight="1" spans="1:18">
      <c r="A57" s="5" t="s">
        <v>591</v>
      </c>
      <c r="C57" t="s">
        <v>592</v>
      </c>
      <c r="D57" s="5" t="s">
        <v>593</v>
      </c>
      <c r="E57" s="5" t="s">
        <v>594</v>
      </c>
      <c r="F57" t="s">
        <v>595</v>
      </c>
      <c r="H57" s="5" t="s">
        <v>596</v>
      </c>
      <c r="J57">
        <v>185</v>
      </c>
      <c r="L57" t="s">
        <v>36</v>
      </c>
      <c r="M57" t="s">
        <v>228</v>
      </c>
      <c r="N57" t="s">
        <v>367</v>
      </c>
      <c r="O57" t="s">
        <v>55</v>
      </c>
      <c r="P57" s="5" t="s">
        <v>368</v>
      </c>
      <c r="Q57" t="s">
        <v>38</v>
      </c>
      <c r="R57" s="5" t="s">
        <v>39</v>
      </c>
    </row>
    <row r="58" ht="150" customHeight="1" spans="1:18">
      <c r="A58" s="5" t="s">
        <v>603</v>
      </c>
      <c r="C58" t="s">
        <v>604</v>
      </c>
      <c r="D58" s="5" t="s">
        <v>605</v>
      </c>
      <c r="E58" s="5" t="s">
        <v>606</v>
      </c>
      <c r="F58" t="s">
        <v>607</v>
      </c>
      <c r="H58" s="5" t="s">
        <v>608</v>
      </c>
      <c r="J58">
        <v>366</v>
      </c>
      <c r="L58" t="s">
        <v>64</v>
      </c>
      <c r="M58" t="s">
        <v>219</v>
      </c>
      <c r="N58" t="s">
        <v>54</v>
      </c>
      <c r="O58" t="s">
        <v>55</v>
      </c>
      <c r="P58" s="5" t="s">
        <v>124</v>
      </c>
      <c r="Q58" t="s">
        <v>38</v>
      </c>
      <c r="R58" s="5" t="s">
        <v>68</v>
      </c>
    </row>
    <row r="59" ht="150" customHeight="1" spans="1:18">
      <c r="A59" s="5" t="s">
        <v>609</v>
      </c>
      <c r="C59" t="s">
        <v>610</v>
      </c>
      <c r="D59" s="5" t="s">
        <v>611</v>
      </c>
      <c r="E59" s="5" t="s">
        <v>612</v>
      </c>
      <c r="F59" t="s">
        <v>613</v>
      </c>
      <c r="H59" s="5" t="s">
        <v>495</v>
      </c>
      <c r="J59">
        <v>1408</v>
      </c>
      <c r="L59" t="s">
        <v>36</v>
      </c>
      <c r="M59" t="s">
        <v>123</v>
      </c>
      <c r="N59" t="s">
        <v>54</v>
      </c>
      <c r="O59" t="s">
        <v>55</v>
      </c>
      <c r="P59" s="5" t="s">
        <v>85</v>
      </c>
      <c r="Q59" t="s">
        <v>38</v>
      </c>
      <c r="R59" s="5" t="s">
        <v>162</v>
      </c>
    </row>
    <row r="60" ht="150" customHeight="1" spans="1:18">
      <c r="A60" s="5" t="s">
        <v>614</v>
      </c>
      <c r="C60" t="s">
        <v>615</v>
      </c>
      <c r="D60" s="5" t="s">
        <v>616</v>
      </c>
      <c r="E60" s="5" t="s">
        <v>114</v>
      </c>
      <c r="F60" t="s">
        <v>617</v>
      </c>
      <c r="H60" s="5" t="s">
        <v>618</v>
      </c>
      <c r="J60">
        <v>37</v>
      </c>
      <c r="L60" t="s">
        <v>153</v>
      </c>
      <c r="M60" t="s">
        <v>123</v>
      </c>
      <c r="N60" t="s">
        <v>54</v>
      </c>
      <c r="O60" t="s">
        <v>55</v>
      </c>
      <c r="P60" s="5" t="s">
        <v>529</v>
      </c>
      <c r="Q60" t="s">
        <v>38</v>
      </c>
      <c r="R60" s="5" t="s">
        <v>68</v>
      </c>
    </row>
    <row r="61" ht="150" customHeight="1" spans="1:18">
      <c r="A61" s="5" t="s">
        <v>619</v>
      </c>
      <c r="C61" t="s">
        <v>620</v>
      </c>
      <c r="D61" s="5" t="s">
        <v>621</v>
      </c>
      <c r="E61" s="5" t="s">
        <v>330</v>
      </c>
      <c r="F61" t="s">
        <v>622</v>
      </c>
      <c r="H61" s="5" t="s">
        <v>623</v>
      </c>
      <c r="J61">
        <v>242</v>
      </c>
      <c r="L61" t="s">
        <v>36</v>
      </c>
      <c r="M61" t="s">
        <v>624</v>
      </c>
      <c r="O61" t="s">
        <v>26</v>
      </c>
      <c r="P61" s="5" t="s">
        <v>27</v>
      </c>
      <c r="Q61" t="s">
        <v>38</v>
      </c>
      <c r="R61" s="5" t="s">
        <v>39</v>
      </c>
    </row>
    <row r="62" ht="150" customHeight="1" spans="1:18">
      <c r="A62" s="5" t="s">
        <v>625</v>
      </c>
      <c r="C62" t="s">
        <v>626</v>
      </c>
      <c r="D62" s="5" t="s">
        <v>627</v>
      </c>
      <c r="E62" s="5" t="s">
        <v>385</v>
      </c>
      <c r="F62" t="s">
        <v>628</v>
      </c>
      <c r="H62" s="5" t="s">
        <v>629</v>
      </c>
      <c r="J62">
        <v>124</v>
      </c>
      <c r="L62" t="s">
        <v>64</v>
      </c>
      <c r="M62" t="s">
        <v>108</v>
      </c>
      <c r="N62" t="s">
        <v>54</v>
      </c>
      <c r="O62" t="s">
        <v>55</v>
      </c>
      <c r="P62" s="5" t="s">
        <v>630</v>
      </c>
      <c r="Q62" t="s">
        <v>38</v>
      </c>
      <c r="R62" s="5" t="s">
        <v>68</v>
      </c>
    </row>
    <row r="63" ht="150" customHeight="1" spans="1:18">
      <c r="A63" s="5" t="s">
        <v>638</v>
      </c>
      <c r="C63" t="s">
        <v>639</v>
      </c>
      <c r="D63" s="5" t="s">
        <v>640</v>
      </c>
      <c r="E63" s="5" t="s">
        <v>641</v>
      </c>
      <c r="F63" t="s">
        <v>642</v>
      </c>
      <c r="H63" s="5" t="s">
        <v>130</v>
      </c>
      <c r="J63">
        <v>88</v>
      </c>
      <c r="L63" t="s">
        <v>36</v>
      </c>
      <c r="M63" t="s">
        <v>192</v>
      </c>
      <c r="N63" t="s">
        <v>138</v>
      </c>
      <c r="O63" t="s">
        <v>55</v>
      </c>
      <c r="P63" s="5" t="s">
        <v>139</v>
      </c>
      <c r="Q63" t="s">
        <v>38</v>
      </c>
      <c r="R63" s="5" t="s">
        <v>39</v>
      </c>
    </row>
    <row r="64" ht="150" customHeight="1" spans="1:18">
      <c r="A64" s="5" t="s">
        <v>643</v>
      </c>
      <c r="C64" t="s">
        <v>644</v>
      </c>
      <c r="D64" s="5" t="s">
        <v>645</v>
      </c>
      <c r="E64" s="5" t="s">
        <v>646</v>
      </c>
      <c r="F64" t="s">
        <v>647</v>
      </c>
      <c r="H64" s="5" t="s">
        <v>130</v>
      </c>
      <c r="J64">
        <v>233</v>
      </c>
      <c r="L64" t="s">
        <v>153</v>
      </c>
      <c r="M64" t="s">
        <v>219</v>
      </c>
      <c r="N64" t="s">
        <v>54</v>
      </c>
      <c r="O64" t="s">
        <v>55</v>
      </c>
      <c r="P64" s="5" t="s">
        <v>161</v>
      </c>
      <c r="Q64" t="s">
        <v>38</v>
      </c>
      <c r="R64" s="5" t="s">
        <v>68</v>
      </c>
    </row>
    <row r="65" ht="150" customHeight="1" spans="1:18">
      <c r="A65" s="5" t="s">
        <v>659</v>
      </c>
      <c r="C65" t="s">
        <v>660</v>
      </c>
      <c r="D65" s="5" t="s">
        <v>661</v>
      </c>
      <c r="E65" s="5" t="s">
        <v>385</v>
      </c>
      <c r="F65" t="s">
        <v>662</v>
      </c>
      <c r="H65" s="5" t="s">
        <v>629</v>
      </c>
      <c r="J65">
        <v>566</v>
      </c>
      <c r="L65" t="s">
        <v>36</v>
      </c>
      <c r="M65" t="s">
        <v>108</v>
      </c>
      <c r="O65" t="s">
        <v>26</v>
      </c>
      <c r="P65" s="5" t="s">
        <v>27</v>
      </c>
      <c r="Q65" t="s">
        <v>38</v>
      </c>
      <c r="R65" s="5" t="s">
        <v>39</v>
      </c>
    </row>
    <row r="66" ht="150" customHeight="1" spans="1:18">
      <c r="A66" s="5" t="s">
        <v>663</v>
      </c>
      <c r="C66" t="s">
        <v>664</v>
      </c>
      <c r="D66" s="5" t="s">
        <v>665</v>
      </c>
      <c r="E66" s="5" t="s">
        <v>666</v>
      </c>
      <c r="F66" t="s">
        <v>667</v>
      </c>
      <c r="H66" s="5" t="s">
        <v>668</v>
      </c>
      <c r="J66">
        <v>196</v>
      </c>
      <c r="L66" t="s">
        <v>36</v>
      </c>
      <c r="N66" t="s">
        <v>267</v>
      </c>
      <c r="O66" t="s">
        <v>55</v>
      </c>
      <c r="P66" s="5" t="s">
        <v>268</v>
      </c>
      <c r="Q66" t="s">
        <v>38</v>
      </c>
      <c r="R66" s="5" t="s">
        <v>39</v>
      </c>
    </row>
    <row r="67" ht="150" customHeight="1" spans="1:18">
      <c r="A67" s="5" t="s">
        <v>669</v>
      </c>
      <c r="C67" t="s">
        <v>670</v>
      </c>
      <c r="D67" s="5" t="s">
        <v>671</v>
      </c>
      <c r="E67" s="5" t="s">
        <v>411</v>
      </c>
      <c r="F67" t="s">
        <v>672</v>
      </c>
      <c r="H67" s="5" t="s">
        <v>673</v>
      </c>
      <c r="J67">
        <v>376</v>
      </c>
      <c r="L67" t="s">
        <v>36</v>
      </c>
      <c r="M67" t="s">
        <v>75</v>
      </c>
      <c r="N67" t="s">
        <v>267</v>
      </c>
      <c r="O67" t="s">
        <v>55</v>
      </c>
      <c r="P67" s="5" t="s">
        <v>268</v>
      </c>
      <c r="Q67" t="s">
        <v>38</v>
      </c>
      <c r="R67" s="5" t="s">
        <v>193</v>
      </c>
    </row>
  </sheetData>
  <mergeCells count="7">
    <mergeCell ref="A1:J1"/>
    <mergeCell ref="A2:J2"/>
    <mergeCell ref="A3:J3"/>
    <mergeCell ref="A4:J4"/>
    <mergeCell ref="A5:J5"/>
    <mergeCell ref="A6:J6"/>
    <mergeCell ref="A7:J7"/>
  </mergeCell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Microsoft Excel Compatible / Openpyxl 3.1.5</Application>
  <HeadingPairs>
    <vt:vector size="2" baseType="variant">
      <vt:variant>
        <vt:lpstr>工作表</vt:lpstr>
      </vt:variant>
      <vt:variant>
        <vt:i4>5</vt:i4>
      </vt:variant>
    </vt:vector>
  </HeadingPairs>
  <TitlesOfParts>
    <vt:vector size="5" baseType="lpstr">
      <vt:lpstr>源数据</vt:lpstr>
      <vt:lpstr>开发</vt:lpstr>
      <vt:lpstr>追踪</vt:lpstr>
      <vt:lpstr>待定</vt:lpstr>
      <vt:lpstr>不开发</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YH cium</cp:lastModifiedBy>
  <dcterms:created xsi:type="dcterms:W3CDTF">2026-01-04T08:58:00Z</dcterms:created>
  <dcterms:modified xsi:type="dcterms:W3CDTF">2026-01-05T06:49:31Z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03BC75F8AB334A529F60CEA24BFFEA01_12</vt:lpwstr>
  </property>
  <property fmtid="{D5CDD505-2E9C-101B-9397-08002B2CF9AE}" pid="3" name="KSOProductBuildVer">
    <vt:lpwstr>2052-12.1.0.24034</vt:lpwstr>
  </property>
  <property fmtid="{D5CDD505-2E9C-101B-9397-08002B2CF9AE}" pid="4" name="CalculationRule">
    <vt:i4>0</vt:i4>
  </property>
</Properties>
</file>